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<sst xmlns="http://schemas.openxmlformats.org/spreadsheetml/2006/main" count="7432" uniqueCount="574">
  <si>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</si>
  <si>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</si>
  <si>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</si>
  <si>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</si>
  <si>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мая 2022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</si>
  <si>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</si>
  <si>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</si>
  <si>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</si>
  <si>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</si>
  <si>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</si>
  <si>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</si>
  <si>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</si>
  <si>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</si>
  <si>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</si>
  <si>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</si>
  <si>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</si>
  <si>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</si>
  <si>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</si>
  <si>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</si>
  <si>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</si>
  <si>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</si>
  <si>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</si>
  <si>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</si>
  <si>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</si>
  <si>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</si>
  <si>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</si>
  <si>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</si>
  <si>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</si>
  <si>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</si>
  <si>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</si>
  <si>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</si>
  <si>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</si>
  <si>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</si>
  <si>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</si>
  <si>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</si>
  <si>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</si>
  <si>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</si>
  <si>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</si>
  <si>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</si>
  <si>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</si>
  <si>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</si>
  <si>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</si>
  <si>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</si>
  <si>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</si>
  <si>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</si>
  <si>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</si>
  <si>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</si>
  <si>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</si>
  <si>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</si>
  <si>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</si>
  <si>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</si>
  <si>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</si>
  <si>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</si>
  <si>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</si>
  <si>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</si>
  <si>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</si>
  <si>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</si>
  <si>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</si>
  <si>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</si>
  <si>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</si>
  <si>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</si>
  <si>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</si>
  <si>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</si>
  <si>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</si>
  <si>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</si>
  <si>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</si>
  <si>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</si>
  <si>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</si>
  <si>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</si>
  <si>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</si>
  <si>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</si>
  <si>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</si>
  <si>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</si>
  <si>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</si>
  <si>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</si>
  <si>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</si>
  <si>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</si>
  <si>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</si>
  <si>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</si>
  <si>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</si>
  <si>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</si>
  <si>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</si>
  <si>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</si>
  <si>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</si>
  <si>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</si>
  <si>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</si>
  <si>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</si>
  <si>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</si>
  <si>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</si>
  <si>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</si>
  <si>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</si>
  <si>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</si>
  <si>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</si>
  <si>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</si>
  <si>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</si>
  <si>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</si>
  <si>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</si>
  <si>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</si>
  <si>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</si>
  <si>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</si>
  <si>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</si>
  <si>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</si>
  <si>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</si>
  <si>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</si>
  <si>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</si>
  <si>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</si>
  <si>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</si>
  <si>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</si>
  <si>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</si>
  <si>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</si>
  <si>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</si>
  <si>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</si>
  <si>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</si>
  <si>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</si>
  <si>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</si>
  <si>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</si>
  <si>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</si>
  <si>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</si>
  <si>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</si>
  <si>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</si>
  <si>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</si>
  <si>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</si>
  <si>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</si>
  <si>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</si>
  <si>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</si>
  <si>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</si>
  <si>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</si>
  <si>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</si>
  <si>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</si>
  <si>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</si>
  <si>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</si>
  <si>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</si>
  <si>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</si>
  <si>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</si>
  <si>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</si>
  <si>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</si>
  <si>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</si>
  <si>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</si>
  <si>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</si>
  <si>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</si>
  <si>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</si>
  <si>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</si>
  <si>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</si>
  <si>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</si>
  <si>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</si>
  <si>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</si>
  <si>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</si>
  <si>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</si>
  <si>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</si>
  <si>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</si>
  <si>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сельских поселений</t>
  </si>
  <si>
    <t>000 11302995 10 0000 130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</si>
  <si>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</si>
  <si>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</si>
  <si>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</si>
  <si>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</si>
  <si>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</si>
  <si>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</si>
  <si>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</si>
  <si>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</si>
  <si>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</si>
  <si>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</si>
  <si>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</si>
  <si>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</si>
  <si>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</si>
  <si>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</si>
  <si>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</si>
  <si>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</si>
  <si>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</si>
  <si>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</si>
  <si>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</si>
  <si>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</si>
  <si>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</si>
  <si>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</si>
  <si>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</si>
  <si>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</si>
  <si>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</si>
  <si>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</si>
  <si>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</si>
  <si>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</si>
  <si>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</si>
  <si>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</si>
  <si>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Прочие дотации</t>
  </si>
  <si>
    <t>000 20219999 00 0000 150</t>
  </si>
  <si>
    <t>Прочие дотации бюджетам сельских поселений</t>
  </si>
  <si>
    <t>000 20219999 10 0000 150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</si>
  <si>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</si>
  <si>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</si>
  <si>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</si>
  <si>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</si>
  <si>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</si>
  <si>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</si>
  <si>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</si>
  <si>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</si>
  <si>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</si>
  <si>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</si>
  <si>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</si>
  <si>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</si>
  <si>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</si>
  <si>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</si>
  <si>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</si>
  <si>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</si>
  <si>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</si>
  <si>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</si>
  <si>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</si>
  <si>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</si>
  <si>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</si>
  <si>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</si>
  <si>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</si>
  <si>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</si>
  <si>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</si>
  <si>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</si>
  <si>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</si>
  <si>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</si>
  <si>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</si>
  <si>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</si>
  <si>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</si>
  <si>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</si>
  <si>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</si>
  <si>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</si>
  <si>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</si>
  <si>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</si>
  <si>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</si>
  <si>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</si>
  <si>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</si>
  <si>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</si>
  <si>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</si>
  <si>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</si>
  <si>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</si>
  <si>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</si>
  <si>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</si>
  <si>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</si>
  <si>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</si>
  <si>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</si>
  <si>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</si>
  <si>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</si>
  <si>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</si>
  <si>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</si>
  <si>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</si>
  <si>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</si>
  <si>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</si>
  <si>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</si>
  <si>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</si>
  <si>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</si>
  <si>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</si>
  <si>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</si>
  <si>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</si>
  <si>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</si>
  <si>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</si>
  <si>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</si>
  <si>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</si>
  <si>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</si>
  <si>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</si>
  <si>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</si>
  <si>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</si>
  <si>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</si>
  <si>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</si>
  <si>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</si>
  <si>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</si>
  <si>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</si>
  <si>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</si>
  <si>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</si>
  <si>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</si>
  <si>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</si>
  <si>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</si>
  <si>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</si>
  <si>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</si>
  <si>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</si>
  <si>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</si>
  <si>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</si>
  <si>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</si>
  <si>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</si>
  <si>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</si>
  <si>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</si>
  <si>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</si>
  <si>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</si>
  <si>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</si>
  <si>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</si>
  <si>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</si>
  <si>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</si>
  <si>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</si>
  <si>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</si>
  <si>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</si>
  <si>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</si>
  <si>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</si>
  <si>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</si>
  <si>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</si>
  <si>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</si>
  <si>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</si>
  <si>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и иные социальные выплаты гражданам, кроме публичных нормативных обязательств</t>
  </si>
  <si>
    <t>000 0113 0000000000 321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</si>
  <si>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</si>
  <si>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</si>
  <si>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</si>
  <si>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</si>
  <si>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</si>
  <si>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</si>
  <si>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</si>
  <si>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</si>
  <si>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</si>
  <si>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</si>
  <si>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</si>
  <si>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</si>
  <si>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</si>
  <si>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</si>
  <si>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</si>
  <si>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</si>
  <si>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</si>
  <si>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</si>
  <si>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</si>
  <si>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</si>
  <si>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</si>
  <si>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</si>
  <si>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</si>
  <si>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</si>
  <si>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</si>
  <si>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</si>
  <si>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</si>
  <si>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</si>
  <si>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</si>
  <si>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</si>
  <si>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</si>
  <si>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</si>
  <si>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</si>
  <si>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</si>
  <si>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</si>
  <si>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</si>
  <si>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</si>
  <si>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</si>
  <si>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</si>
  <si>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</si>
  <si>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</si>
  <si>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</si>
  <si>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</si>
  <si>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</si>
  <si>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</si>
  <si>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</si>
  <si>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</si>
  <si>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</si>
  <si>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</si>
  <si>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</si>
  <si>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</si>
  <si>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</si>
  <si>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</si>
  <si>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</si>
  <si>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</si>
  <si>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</si>
  <si>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</si>
  <si>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</si>
  <si>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</si>
  <si>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</si>
  <si>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</si>
  <si>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</si>
  <si>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</si>
  <si>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</si>
  <si>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</si>
  <si>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</si>
  <si>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</si>
  <si>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</si>
  <si>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</si>
  <si>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</si>
  <si>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</si>
  <si>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</si>
  <si>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</si>
  <si>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</si>
  <si>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</si>
  <si>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</si>
  <si>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</si>
  <si>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</si>
  <si>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</si>
  <si>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</si>
  <si>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</si>
  <si>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</si>
  <si>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</si>
  <si>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</si>
  <si>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</si>
  <si>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000 1004 0000000000 320</t>
  </si>
  <si>
    <t>Субсидии гражданам на приобретение жилья</t>
  </si>
  <si>
    <t>000 1004 0000000000 322</t>
  </si>
  <si>
    <t>Другие вопросы в области социальной политики</t>
  </si>
  <si>
    <t>000 1006 0000000000 000</t>
  </si>
  <si>
    <t>000 1006 0000000000 300</t>
  </si>
  <si>
    <t>Иные выплаты населению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</si>
  <si>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</si>
  <si>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</si>
  <si>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</si>
  <si>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</si>
  <si>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</si>
  <si>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</si>
  <si>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</si>
  <si>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</si>
  <si>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</si>
  <si>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</si>
  <si>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</si>
  <si>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</si>
  <si>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</si>
  <si>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</si>
  <si>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</si>
  <si>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</si>
  <si>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</si>
  <si>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</si>
  <si>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</si>
  <si>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</si>
  <si>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</si>
  <si>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</si>
  <si>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</si>
  <si>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</si>
  <si>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</si>
  <si>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</si>
  <si>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</si>
  <si>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</si>
  <si>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</si>
  <si>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</si>
  <si>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</si>
  <si>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</si>
  <si>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</si>
  <si>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</si>
  <si>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</si>
  <si>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</si>
  <si>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</si>
  <si>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</si>
  <si>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</si>
  <si>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</si>
  <si>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</si>
  <si>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</si>
  <si>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</si>
  <si>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</si>
  <si>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</si>
  <si>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</si>
  <si>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</si>
  <si>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</si>
  <si>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</si>
  <si>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</si>
  <si>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</si>
  <si>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</si>
  <si>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</si>
  <si>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</si>
  <si>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</si>
  <si>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</si>
  <si>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</si>
  <si>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</si>
  <si>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</si>
  <si>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</si>
  <si>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</si>
  <si>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</si>
  <si>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</si>
  <si>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</si>
  <si>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</si>
  <si>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</si>
  <si>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</si>
  <si>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</si>
  <si>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</si>
  <si>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</si>
  <si>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</si>
  <si>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</si>
  <si>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</si>
  <si>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</si>
  <si>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</si>
  <si>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</si>
  <si>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</si>
  <si>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</si>
  <si>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</si>
  <si>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</si>
  <si>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</si>
  <si>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</si>
  <si>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</si>
  <si>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</si>
  <si>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</si>
  <si>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</si>
  <si>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</si>
  <si>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</si>
  <si>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</si>
  <si>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</si>
  <si>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</si>
  <si>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</si>
  <si>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</si>
  <si>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</si>
  <si>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</si>
  <si>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</si>
  <si>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</si>
  <si>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</si>
  <si>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</si>
  <si>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</si>
  <si>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</si>
  <si>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</si>
  <si>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</si>
  <si>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</si>
  <si>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</si>
  <si>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</si>
  <si>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</si>
  <si>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</si>
  <si>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</si>
  <si>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</si>
  <si>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</si>
  <si>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</si>
  <si>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</si>
  <si>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</si>
  <si>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</si>
  <si>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</si>
  <si>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</si>
  <si>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</si>
  <si>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</si>
  <si>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</si>
  <si>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</si>
  <si>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</si>
  <si>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</si>
  <si>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</si>
  <si>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</si>
  <si>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</si>
  <si>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</si>
  <si>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</si>
  <si>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</si>
  <si>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</si>
  <si>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</si>
  <si>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</si>
  <si>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</si>
  <si>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</si>
  <si>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</si>
  <si>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</si>
  <si>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</si>
  <si>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</si>
  <si>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</si>
  <si>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</si>
  <si>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</si>
  <si>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</si>
  <si>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</si>
  <si>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</si>
  <si>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</si>
  <si>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</si>
  <si>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</si>
  <si>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</si>
  <si>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</si>
  <si>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</si>
  <si>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</si>
  <si>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</si>
  <si>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</si>
  <si>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</si>
  <si>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</si>
  <si>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</si>
  <si>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</si>
  <si>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</si>
  <si>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</si>
  <si>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</si>
  <si>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</si>
  <si>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</si>
  <si>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</si>
  <si>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</si>
  <si>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</si>
  <si>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</si>
  <si>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</si>
  <si>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</si>
  <si>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</si>
  <si>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</si>
  <si>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</si>
  <si>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</si>
  <si>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</si>
  <si>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</si>
  <si>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</si>
  <si>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</si>
  <si>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</si>
  <si>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</si>
  <si>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</si>
  <si>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</si>
  <si>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</si>
  <si>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</si>
  <si>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</si>
  <si>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</si>
  <si>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</si>
  <si>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</si>
  <si>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</si>
  <si>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</si>
  <si>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</si>
  <si>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11 мая 2022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</si>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</sst>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74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44682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12387000</f>
        <v>12387000</v>
      </c>
      <c r="V13" s="18"/>
      <c r="W13" s="18"/>
      <c r="X13" s="19" t="s">
        <v>74</v>
      </c>
      <c r="Y13" s="19"/>
      <c r="Z13" s="19"/>
      <c r="AA13" s="19"/>
      <c r="AB13" s="18">
        <f>12387000</f>
        <v>12387000</v>
      </c>
      <c r="AC13" s="18"/>
      <c r="AD13" s="18"/>
      <c r="AE13" s="20">
        <f>35648735</f>
        <v>35648735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48035735</f>
        <v>48035735</v>
      </c>
      <c r="AX13" s="18"/>
      <c r="AY13" s="19" t="s">
        <v>74</v>
      </c>
      <c r="AZ13" s="19"/>
      <c r="BA13" s="18">
        <f>4372928.47</f>
        <v>4372928.47</v>
      </c>
      <c r="BB13" s="18"/>
      <c r="BC13" s="18"/>
      <c r="BD13" s="19" t="s">
        <v>74</v>
      </c>
      <c r="BE13" s="19"/>
      <c r="BF13" s="18">
        <f>4372928.47</f>
        <v>4372928.47</v>
      </c>
      <c r="BG13" s="18"/>
      <c r="BH13" s="20">
        <f>5453739</f>
        <v>5453739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9826667.47</f>
        <v>9826667.47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12337000</f>
        <v>12337000</v>
      </c>
      <c r="V14" s="24"/>
      <c r="W14" s="24"/>
      <c r="X14" s="25" t="s">
        <v>74</v>
      </c>
      <c r="Y14" s="25"/>
      <c r="Z14" s="25"/>
      <c r="AA14" s="25"/>
      <c r="AB14" s="24">
        <f>12337000</f>
        <v>12337000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12337000</f>
        <v>12337000</v>
      </c>
      <c r="AX14" s="24"/>
      <c r="AY14" s="25" t="s">
        <v>74</v>
      </c>
      <c r="AZ14" s="25"/>
      <c r="BA14" s="24">
        <f>4372928.47</f>
        <v>4372928.47</v>
      </c>
      <c r="BB14" s="24"/>
      <c r="BC14" s="24"/>
      <c r="BD14" s="25" t="s">
        <v>74</v>
      </c>
      <c r="BE14" s="25"/>
      <c r="BF14" s="24">
        <f>4372928.47</f>
        <v>4372928.47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4372928.47</f>
        <v>4372928.47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1087000</f>
        <v>1087000</v>
      </c>
      <c r="V15" s="24"/>
      <c r="W15" s="24"/>
      <c r="X15" s="25" t="s">
        <v>74</v>
      </c>
      <c r="Y15" s="25"/>
      <c r="Z15" s="25"/>
      <c r="AA15" s="25"/>
      <c r="AB15" s="24">
        <f>1087000</f>
        <v>1087000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1087000</f>
        <v>1087000</v>
      </c>
      <c r="AX15" s="24"/>
      <c r="AY15" s="25" t="s">
        <v>74</v>
      </c>
      <c r="AZ15" s="25"/>
      <c r="BA15" s="24">
        <f>447802.32</f>
        <v>447802.32</v>
      </c>
      <c r="BB15" s="24"/>
      <c r="BC15" s="24"/>
      <c r="BD15" s="25" t="s">
        <v>74</v>
      </c>
      <c r="BE15" s="25"/>
      <c r="BF15" s="24">
        <f>447802.32</f>
        <v>447802.32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447802.32</f>
        <v>447802.32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1087000</f>
        <v>1087000</v>
      </c>
      <c r="V16" s="24"/>
      <c r="W16" s="24"/>
      <c r="X16" s="25" t="s">
        <v>74</v>
      </c>
      <c r="Y16" s="25"/>
      <c r="Z16" s="25"/>
      <c r="AA16" s="25"/>
      <c r="AB16" s="24">
        <f>1087000</f>
        <v>1087000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1087000</f>
        <v>1087000</v>
      </c>
      <c r="AX16" s="24"/>
      <c r="AY16" s="25" t="s">
        <v>74</v>
      </c>
      <c r="AZ16" s="25"/>
      <c r="BA16" s="24">
        <f>447802.32</f>
        <v>447802.32</v>
      </c>
      <c r="BB16" s="24"/>
      <c r="BC16" s="24"/>
      <c r="BD16" s="25" t="s">
        <v>74</v>
      </c>
      <c r="BE16" s="25"/>
      <c r="BF16" s="24">
        <f>447802.32</f>
        <v>447802.32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447802.32</f>
        <v>447802.32</v>
      </c>
      <c r="BR16" s="24"/>
      <c r="BS16" s="24"/>
      <c r="BT16" s="27" t="s">
        <v>74</v>
      </c>
    </row>
    <row r="17" spans="1:72" s="1" customFormat="1" ht="66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1064000</f>
        <v>1064000</v>
      </c>
      <c r="V17" s="24"/>
      <c r="W17" s="24"/>
      <c r="X17" s="25" t="s">
        <v>74</v>
      </c>
      <c r="Y17" s="25"/>
      <c r="Z17" s="25"/>
      <c r="AA17" s="25"/>
      <c r="AB17" s="24">
        <f>1064000</f>
        <v>1064000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1064000</f>
        <v>1064000</v>
      </c>
      <c r="AX17" s="24"/>
      <c r="AY17" s="25" t="s">
        <v>74</v>
      </c>
      <c r="AZ17" s="25"/>
      <c r="BA17" s="24">
        <f>445002.57</f>
        <v>445002.57</v>
      </c>
      <c r="BB17" s="24"/>
      <c r="BC17" s="24"/>
      <c r="BD17" s="25" t="s">
        <v>74</v>
      </c>
      <c r="BE17" s="25"/>
      <c r="BF17" s="24">
        <f>445002.57</f>
        <v>445002.57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445002.57</f>
        <v>445002.57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8000</f>
        <v>8000</v>
      </c>
      <c r="V18" s="24"/>
      <c r="W18" s="24"/>
      <c r="X18" s="25" t="s">
        <v>74</v>
      </c>
      <c r="Y18" s="25"/>
      <c r="Z18" s="25"/>
      <c r="AA18" s="25"/>
      <c r="AB18" s="24">
        <f>8000</f>
        <v>8000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8000</f>
        <v>8000</v>
      </c>
      <c r="AX18" s="24"/>
      <c r="AY18" s="25" t="s">
        <v>74</v>
      </c>
      <c r="AZ18" s="25"/>
      <c r="BA18" s="24">
        <f>-492.9</f>
        <v>-492.9</v>
      </c>
      <c r="BB18" s="24"/>
      <c r="BC18" s="24"/>
      <c r="BD18" s="25" t="s">
        <v>74</v>
      </c>
      <c r="BE18" s="25"/>
      <c r="BF18" s="24">
        <f>-492.9</f>
        <v>-492.9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-492.9</f>
        <v>-492.9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15000</f>
        <v>15000</v>
      </c>
      <c r="V19" s="24"/>
      <c r="W19" s="24"/>
      <c r="X19" s="25" t="s">
        <v>74</v>
      </c>
      <c r="Y19" s="25"/>
      <c r="Z19" s="25"/>
      <c r="AA19" s="25"/>
      <c r="AB19" s="24">
        <f>15000</f>
        <v>15000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15000</f>
        <v>15000</v>
      </c>
      <c r="AX19" s="24"/>
      <c r="AY19" s="25" t="s">
        <v>74</v>
      </c>
      <c r="AZ19" s="25"/>
      <c r="BA19" s="24">
        <f>134.71</f>
        <v>134.71</v>
      </c>
      <c r="BB19" s="24"/>
      <c r="BC19" s="24"/>
      <c r="BD19" s="25" t="s">
        <v>74</v>
      </c>
      <c r="BE19" s="25"/>
      <c r="BF19" s="24">
        <f>134.71</f>
        <v>134.71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134.71</f>
        <v>134.71</v>
      </c>
      <c r="BR19" s="24"/>
      <c r="BS19" s="24"/>
      <c r="BT19" s="27" t="s">
        <v>74</v>
      </c>
    </row>
    <row r="20" spans="1:72" s="1" customFormat="1" ht="75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5" t="s">
        <v>74</v>
      </c>
      <c r="V20" s="25"/>
      <c r="W20" s="25"/>
      <c r="X20" s="25" t="s">
        <v>74</v>
      </c>
      <c r="Y20" s="25"/>
      <c r="Z20" s="25"/>
      <c r="AA20" s="25"/>
      <c r="AB20" s="25" t="s">
        <v>74</v>
      </c>
      <c r="AC20" s="25"/>
      <c r="AD20" s="25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5" t="s">
        <v>74</v>
      </c>
      <c r="AX20" s="25"/>
      <c r="AY20" s="25" t="s">
        <v>74</v>
      </c>
      <c r="AZ20" s="25"/>
      <c r="BA20" s="24">
        <f>3157.94</f>
        <v>3157.94</v>
      </c>
      <c r="BB20" s="24"/>
      <c r="BC20" s="24"/>
      <c r="BD20" s="25" t="s">
        <v>74</v>
      </c>
      <c r="BE20" s="25"/>
      <c r="BF20" s="24">
        <f>3157.94</f>
        <v>3157.94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3157.94</f>
        <v>3157.94</v>
      </c>
      <c r="BR20" s="24"/>
      <c r="BS20" s="24"/>
      <c r="BT20" s="27" t="s">
        <v>74</v>
      </c>
    </row>
    <row r="21" spans="1:72" s="1" customFormat="1" ht="24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4">
        <f>4265000</f>
        <v>4265000</v>
      </c>
      <c r="V21" s="24"/>
      <c r="W21" s="24"/>
      <c r="X21" s="25" t="s">
        <v>74</v>
      </c>
      <c r="Y21" s="25"/>
      <c r="Z21" s="25"/>
      <c r="AA21" s="25"/>
      <c r="AB21" s="24">
        <f>4265000</f>
        <v>4265000</v>
      </c>
      <c r="AC21" s="24"/>
      <c r="AD21" s="24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4">
        <f>4265000</f>
        <v>4265000</v>
      </c>
      <c r="AX21" s="24"/>
      <c r="AY21" s="25" t="s">
        <v>74</v>
      </c>
      <c r="AZ21" s="25"/>
      <c r="BA21" s="24">
        <f>1417285.27</f>
        <v>1417285.27</v>
      </c>
      <c r="BB21" s="24"/>
      <c r="BC21" s="24"/>
      <c r="BD21" s="25" t="s">
        <v>74</v>
      </c>
      <c r="BE21" s="25"/>
      <c r="BF21" s="24">
        <f>1417285.27</f>
        <v>1417285.27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1417285.27</f>
        <v>1417285.27</v>
      </c>
      <c r="BR21" s="24"/>
      <c r="BS21" s="24"/>
      <c r="BT21" s="27" t="s">
        <v>74</v>
      </c>
    </row>
    <row r="22" spans="1:72" s="1" customFormat="1" ht="24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4265000</f>
        <v>4265000</v>
      </c>
      <c r="V22" s="24"/>
      <c r="W22" s="24"/>
      <c r="X22" s="25" t="s">
        <v>74</v>
      </c>
      <c r="Y22" s="25"/>
      <c r="Z22" s="25"/>
      <c r="AA22" s="25"/>
      <c r="AB22" s="24">
        <f>4265000</f>
        <v>4265000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4265000</f>
        <v>4265000</v>
      </c>
      <c r="AX22" s="24"/>
      <c r="AY22" s="25" t="s">
        <v>74</v>
      </c>
      <c r="AZ22" s="25"/>
      <c r="BA22" s="24">
        <f>1417285.27</f>
        <v>1417285.27</v>
      </c>
      <c r="BB22" s="24"/>
      <c r="BC22" s="24"/>
      <c r="BD22" s="25" t="s">
        <v>74</v>
      </c>
      <c r="BE22" s="25"/>
      <c r="BF22" s="24">
        <f>1417285.27</f>
        <v>1417285.27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1417285.27</f>
        <v>1417285.27</v>
      </c>
      <c r="BR22" s="24"/>
      <c r="BS22" s="24"/>
      <c r="BT22" s="27" t="s">
        <v>74</v>
      </c>
    </row>
    <row r="23" spans="1:72" s="1" customFormat="1" ht="66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1881320</f>
        <v>1881320</v>
      </c>
      <c r="V23" s="24"/>
      <c r="W23" s="24"/>
      <c r="X23" s="25" t="s">
        <v>74</v>
      </c>
      <c r="Y23" s="25"/>
      <c r="Z23" s="25"/>
      <c r="AA23" s="25"/>
      <c r="AB23" s="24">
        <f>1881320</f>
        <v>1881320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1881320</f>
        <v>1881320</v>
      </c>
      <c r="AX23" s="24"/>
      <c r="AY23" s="25" t="s">
        <v>74</v>
      </c>
      <c r="AZ23" s="25"/>
      <c r="BA23" s="24">
        <f>691760.07</f>
        <v>691760.07</v>
      </c>
      <c r="BB23" s="24"/>
      <c r="BC23" s="24"/>
      <c r="BD23" s="25" t="s">
        <v>74</v>
      </c>
      <c r="BE23" s="25"/>
      <c r="BF23" s="24">
        <f>691760.07</f>
        <v>691760.07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691760.07</f>
        <v>691760.07</v>
      </c>
      <c r="BR23" s="24"/>
      <c r="BS23" s="24"/>
      <c r="BT23" s="27" t="s">
        <v>74</v>
      </c>
    </row>
    <row r="24" spans="1:72" s="1" customFormat="1" ht="85.5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1881320</f>
        <v>1881320</v>
      </c>
      <c r="V24" s="24"/>
      <c r="W24" s="24"/>
      <c r="X24" s="25" t="s">
        <v>74</v>
      </c>
      <c r="Y24" s="25"/>
      <c r="Z24" s="25"/>
      <c r="AA24" s="25"/>
      <c r="AB24" s="24">
        <f>1881320</f>
        <v>1881320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1881320</f>
        <v>1881320</v>
      </c>
      <c r="AX24" s="24"/>
      <c r="AY24" s="25" t="s">
        <v>74</v>
      </c>
      <c r="AZ24" s="25"/>
      <c r="BA24" s="24">
        <f>691760.07</f>
        <v>691760.07</v>
      </c>
      <c r="BB24" s="24"/>
      <c r="BC24" s="24"/>
      <c r="BD24" s="25" t="s">
        <v>74</v>
      </c>
      <c r="BE24" s="25"/>
      <c r="BF24" s="24">
        <f>691760.07</f>
        <v>691760.07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691760.07</f>
        <v>691760.07</v>
      </c>
      <c r="BR24" s="24"/>
      <c r="BS24" s="24"/>
      <c r="BT24" s="27" t="s">
        <v>74</v>
      </c>
    </row>
    <row r="25" spans="1:72" s="1" customFormat="1" ht="75.75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10950</f>
        <v>10950</v>
      </c>
      <c r="V25" s="24"/>
      <c r="W25" s="24"/>
      <c r="X25" s="25" t="s">
        <v>74</v>
      </c>
      <c r="Y25" s="25"/>
      <c r="Z25" s="25"/>
      <c r="AA25" s="25"/>
      <c r="AB25" s="24">
        <f>10950</f>
        <v>10950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10950</f>
        <v>10950</v>
      </c>
      <c r="AX25" s="24"/>
      <c r="AY25" s="25" t="s">
        <v>74</v>
      </c>
      <c r="AZ25" s="25"/>
      <c r="BA25" s="24">
        <f>4751.65</f>
        <v>4751.65</v>
      </c>
      <c r="BB25" s="24"/>
      <c r="BC25" s="24"/>
      <c r="BD25" s="25" t="s">
        <v>74</v>
      </c>
      <c r="BE25" s="25"/>
      <c r="BF25" s="24">
        <f>4751.65</f>
        <v>4751.65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4751.65</f>
        <v>4751.65</v>
      </c>
      <c r="BR25" s="24"/>
      <c r="BS25" s="24"/>
      <c r="BT25" s="27" t="s">
        <v>74</v>
      </c>
    </row>
    <row r="26" spans="1:72" s="1" customFormat="1" ht="96.7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10950</f>
        <v>10950</v>
      </c>
      <c r="V26" s="24"/>
      <c r="W26" s="24"/>
      <c r="X26" s="25" t="s">
        <v>74</v>
      </c>
      <c r="Y26" s="25"/>
      <c r="Z26" s="25"/>
      <c r="AA26" s="25"/>
      <c r="AB26" s="24">
        <f>10950</f>
        <v>10950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10950</f>
        <v>10950</v>
      </c>
      <c r="AX26" s="24"/>
      <c r="AY26" s="25" t="s">
        <v>74</v>
      </c>
      <c r="AZ26" s="25"/>
      <c r="BA26" s="24">
        <f>4751.65</f>
        <v>4751.65</v>
      </c>
      <c r="BB26" s="24"/>
      <c r="BC26" s="24"/>
      <c r="BD26" s="25" t="s">
        <v>74</v>
      </c>
      <c r="BE26" s="25"/>
      <c r="BF26" s="24">
        <f>4751.65</f>
        <v>4751.65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4751.65</f>
        <v>4751.65</v>
      </c>
      <c r="BR26" s="24"/>
      <c r="BS26" s="24"/>
      <c r="BT26" s="27" t="s">
        <v>74</v>
      </c>
    </row>
    <row r="27" spans="1:72" s="1" customFormat="1" ht="66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2620880</f>
        <v>2620880</v>
      </c>
      <c r="V27" s="24"/>
      <c r="W27" s="24"/>
      <c r="X27" s="25" t="s">
        <v>74</v>
      </c>
      <c r="Y27" s="25"/>
      <c r="Z27" s="25"/>
      <c r="AA27" s="25"/>
      <c r="AB27" s="24">
        <f>2620880</f>
        <v>2620880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2620880</f>
        <v>2620880</v>
      </c>
      <c r="AX27" s="24"/>
      <c r="AY27" s="25" t="s">
        <v>74</v>
      </c>
      <c r="AZ27" s="25"/>
      <c r="BA27" s="24">
        <f>820923.56</f>
        <v>820923.56</v>
      </c>
      <c r="BB27" s="24"/>
      <c r="BC27" s="24"/>
      <c r="BD27" s="25" t="s">
        <v>74</v>
      </c>
      <c r="BE27" s="25"/>
      <c r="BF27" s="24">
        <f>820923.56</f>
        <v>820923.56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820923.56</f>
        <v>820923.56</v>
      </c>
      <c r="BR27" s="24"/>
      <c r="BS27" s="24"/>
      <c r="BT27" s="27" t="s">
        <v>74</v>
      </c>
    </row>
    <row r="28" spans="1:72" s="1" customFormat="1" ht="85.5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2620880</f>
        <v>2620880</v>
      </c>
      <c r="V28" s="24"/>
      <c r="W28" s="24"/>
      <c r="X28" s="25" t="s">
        <v>74</v>
      </c>
      <c r="Y28" s="25"/>
      <c r="Z28" s="25"/>
      <c r="AA28" s="25"/>
      <c r="AB28" s="24">
        <f>2620880</f>
        <v>2620880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2620880</f>
        <v>2620880</v>
      </c>
      <c r="AX28" s="24"/>
      <c r="AY28" s="25" t="s">
        <v>74</v>
      </c>
      <c r="AZ28" s="25"/>
      <c r="BA28" s="24">
        <f>820923.56</f>
        <v>820923.56</v>
      </c>
      <c r="BB28" s="24"/>
      <c r="BC28" s="24"/>
      <c r="BD28" s="25" t="s">
        <v>74</v>
      </c>
      <c r="BE28" s="25"/>
      <c r="BF28" s="24">
        <f>820923.56</f>
        <v>820923.56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820923.56</f>
        <v>820923.56</v>
      </c>
      <c r="BR28" s="24"/>
      <c r="BS28" s="24"/>
      <c r="BT28" s="27" t="s">
        <v>74</v>
      </c>
    </row>
    <row r="29" spans="1:72" s="1" customFormat="1" ht="66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-248150</f>
        <v>-248150</v>
      </c>
      <c r="V29" s="24"/>
      <c r="W29" s="24"/>
      <c r="X29" s="25" t="s">
        <v>74</v>
      </c>
      <c r="Y29" s="25"/>
      <c r="Z29" s="25"/>
      <c r="AA29" s="25"/>
      <c r="AB29" s="24">
        <f>-248150</f>
        <v>-248150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-248150</f>
        <v>-248150</v>
      </c>
      <c r="AX29" s="24"/>
      <c r="AY29" s="25" t="s">
        <v>74</v>
      </c>
      <c r="AZ29" s="25"/>
      <c r="BA29" s="24">
        <f>-100150.01</f>
        <v>-100150.01</v>
      </c>
      <c r="BB29" s="24"/>
      <c r="BC29" s="24"/>
      <c r="BD29" s="25" t="s">
        <v>74</v>
      </c>
      <c r="BE29" s="25"/>
      <c r="BF29" s="24">
        <f>-100150.01</f>
        <v>-100150.01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-100150.01</f>
        <v>-100150.01</v>
      </c>
      <c r="BR29" s="24"/>
      <c r="BS29" s="24"/>
      <c r="BT29" s="27" t="s">
        <v>74</v>
      </c>
    </row>
    <row r="30" spans="1:72" s="1" customFormat="1" ht="85.5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-248150</f>
        <v>-248150</v>
      </c>
      <c r="V30" s="24"/>
      <c r="W30" s="24"/>
      <c r="X30" s="25" t="s">
        <v>74</v>
      </c>
      <c r="Y30" s="25"/>
      <c r="Z30" s="25"/>
      <c r="AA30" s="25"/>
      <c r="AB30" s="24">
        <f>-248150</f>
        <v>-248150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-248150</f>
        <v>-248150</v>
      </c>
      <c r="AX30" s="24"/>
      <c r="AY30" s="25" t="s">
        <v>74</v>
      </c>
      <c r="AZ30" s="25"/>
      <c r="BA30" s="24">
        <f>-100150.01</f>
        <v>-100150.01</v>
      </c>
      <c r="BB30" s="24"/>
      <c r="BC30" s="24"/>
      <c r="BD30" s="25" t="s">
        <v>74</v>
      </c>
      <c r="BE30" s="25"/>
      <c r="BF30" s="24">
        <f>-100150.01</f>
        <v>-100150.01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-100150.01</f>
        <v>-100150.01</v>
      </c>
      <c r="BR30" s="24"/>
      <c r="BS30" s="24"/>
      <c r="BT30" s="27" t="s">
        <v>74</v>
      </c>
    </row>
    <row r="31" spans="1:72" s="1" customFormat="1" ht="13.5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3000</f>
        <v>3000</v>
      </c>
      <c r="V31" s="24"/>
      <c r="W31" s="24"/>
      <c r="X31" s="25" t="s">
        <v>74</v>
      </c>
      <c r="Y31" s="25"/>
      <c r="Z31" s="25"/>
      <c r="AA31" s="25"/>
      <c r="AB31" s="24">
        <f>3000</f>
        <v>3000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3000</f>
        <v>3000</v>
      </c>
      <c r="AX31" s="24"/>
      <c r="AY31" s="25" t="s">
        <v>74</v>
      </c>
      <c r="AZ31" s="25"/>
      <c r="BA31" s="24">
        <f>5949.89</f>
        <v>5949.89</v>
      </c>
      <c r="BB31" s="24"/>
      <c r="BC31" s="24"/>
      <c r="BD31" s="25" t="s">
        <v>74</v>
      </c>
      <c r="BE31" s="25"/>
      <c r="BF31" s="24">
        <f>5949.89</f>
        <v>5949.89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5949.89</f>
        <v>5949.89</v>
      </c>
      <c r="BR31" s="24"/>
      <c r="BS31" s="24"/>
      <c r="BT31" s="27" t="s">
        <v>74</v>
      </c>
    </row>
    <row r="32" spans="1:72" s="1" customFormat="1" ht="13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3000</f>
        <v>3000</v>
      </c>
      <c r="V32" s="24"/>
      <c r="W32" s="24"/>
      <c r="X32" s="25" t="s">
        <v>74</v>
      </c>
      <c r="Y32" s="25"/>
      <c r="Z32" s="25"/>
      <c r="AA32" s="25"/>
      <c r="AB32" s="24">
        <f>3000</f>
        <v>3000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3000</f>
        <v>3000</v>
      </c>
      <c r="AX32" s="24"/>
      <c r="AY32" s="25" t="s">
        <v>74</v>
      </c>
      <c r="AZ32" s="25"/>
      <c r="BA32" s="24">
        <f>5949.89</f>
        <v>5949.89</v>
      </c>
      <c r="BB32" s="24"/>
      <c r="BC32" s="24"/>
      <c r="BD32" s="25" t="s">
        <v>74</v>
      </c>
      <c r="BE32" s="25"/>
      <c r="BF32" s="24">
        <f>5949.89</f>
        <v>5949.89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5949.89</f>
        <v>5949.89</v>
      </c>
      <c r="BR32" s="24"/>
      <c r="BS32" s="24"/>
      <c r="BT32" s="27" t="s">
        <v>74</v>
      </c>
    </row>
    <row r="33" spans="1:72" s="1" customFormat="1" ht="13.5" customHeight="1">
      <c r="A33" s="16" t="s">
        <v>111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113</v>
      </c>
      <c r="Q33" s="23"/>
      <c r="R33" s="23"/>
      <c r="S33" s="23"/>
      <c r="T33" s="23"/>
      <c r="U33" s="24">
        <f>3000</f>
        <v>3000</v>
      </c>
      <c r="V33" s="24"/>
      <c r="W33" s="24"/>
      <c r="X33" s="25" t="s">
        <v>74</v>
      </c>
      <c r="Y33" s="25"/>
      <c r="Z33" s="25"/>
      <c r="AA33" s="25"/>
      <c r="AB33" s="24">
        <f>3000</f>
        <v>3000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3000</f>
        <v>3000</v>
      </c>
      <c r="AX33" s="24"/>
      <c r="AY33" s="25" t="s">
        <v>74</v>
      </c>
      <c r="AZ33" s="25"/>
      <c r="BA33" s="24">
        <f>5949.89</f>
        <v>5949.89</v>
      </c>
      <c r="BB33" s="24"/>
      <c r="BC33" s="24"/>
      <c r="BD33" s="25" t="s">
        <v>74</v>
      </c>
      <c r="BE33" s="25"/>
      <c r="BF33" s="24">
        <f>5949.89</f>
        <v>5949.89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5949.89</f>
        <v>5949.89</v>
      </c>
      <c r="BR33" s="24"/>
      <c r="BS33" s="24"/>
      <c r="BT33" s="27" t="s">
        <v>74</v>
      </c>
    </row>
    <row r="34" spans="1:72" s="1" customFormat="1" ht="13.5" customHeight="1">
      <c r="A34" s="16" t="s">
        <v>114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4">
        <f>6256000</f>
        <v>6256000</v>
      </c>
      <c r="V34" s="24"/>
      <c r="W34" s="24"/>
      <c r="X34" s="25" t="s">
        <v>74</v>
      </c>
      <c r="Y34" s="25"/>
      <c r="Z34" s="25"/>
      <c r="AA34" s="25"/>
      <c r="AB34" s="24">
        <f>6256000</f>
        <v>6256000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6256000</f>
        <v>6256000</v>
      </c>
      <c r="AX34" s="24"/>
      <c r="AY34" s="25" t="s">
        <v>74</v>
      </c>
      <c r="AZ34" s="25"/>
      <c r="BA34" s="24">
        <f>1069769.18</f>
        <v>1069769.18</v>
      </c>
      <c r="BB34" s="24"/>
      <c r="BC34" s="24"/>
      <c r="BD34" s="25" t="s">
        <v>74</v>
      </c>
      <c r="BE34" s="25"/>
      <c r="BF34" s="24">
        <f>1069769.18</f>
        <v>1069769.18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1069769.18</f>
        <v>1069769.18</v>
      </c>
      <c r="BR34" s="24"/>
      <c r="BS34" s="24"/>
      <c r="BT34" s="27" t="s">
        <v>74</v>
      </c>
    </row>
    <row r="35" spans="1:72" s="1" customFormat="1" ht="13.5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1814000</f>
        <v>1814000</v>
      </c>
      <c r="V35" s="24"/>
      <c r="W35" s="24"/>
      <c r="X35" s="25" t="s">
        <v>74</v>
      </c>
      <c r="Y35" s="25"/>
      <c r="Z35" s="25"/>
      <c r="AA35" s="25"/>
      <c r="AB35" s="24">
        <f>1814000</f>
        <v>1814000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1814000</f>
        <v>1814000</v>
      </c>
      <c r="AX35" s="24"/>
      <c r="AY35" s="25" t="s">
        <v>74</v>
      </c>
      <c r="AZ35" s="25"/>
      <c r="BA35" s="24">
        <f>162011.77</f>
        <v>162011.77</v>
      </c>
      <c r="BB35" s="24"/>
      <c r="BC35" s="24"/>
      <c r="BD35" s="25" t="s">
        <v>74</v>
      </c>
      <c r="BE35" s="25"/>
      <c r="BF35" s="24">
        <f>162011.77</f>
        <v>162011.77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162011.77</f>
        <v>162011.77</v>
      </c>
      <c r="BR35" s="24"/>
      <c r="BS35" s="24"/>
      <c r="BT35" s="27" t="s">
        <v>74</v>
      </c>
    </row>
    <row r="36" spans="1:72" s="1" customFormat="1" ht="33.7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1814000</f>
        <v>1814000</v>
      </c>
      <c r="V36" s="24"/>
      <c r="W36" s="24"/>
      <c r="X36" s="25" t="s">
        <v>74</v>
      </c>
      <c r="Y36" s="25"/>
      <c r="Z36" s="25"/>
      <c r="AA36" s="25"/>
      <c r="AB36" s="24">
        <f>1814000</f>
        <v>1814000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1814000</f>
        <v>1814000</v>
      </c>
      <c r="AX36" s="24"/>
      <c r="AY36" s="25" t="s">
        <v>74</v>
      </c>
      <c r="AZ36" s="25"/>
      <c r="BA36" s="24">
        <f>162011.77</f>
        <v>162011.77</v>
      </c>
      <c r="BB36" s="24"/>
      <c r="BC36" s="24"/>
      <c r="BD36" s="25" t="s">
        <v>74</v>
      </c>
      <c r="BE36" s="25"/>
      <c r="BF36" s="24">
        <f>162011.77</f>
        <v>162011.77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162011.77</f>
        <v>162011.77</v>
      </c>
      <c r="BR36" s="24"/>
      <c r="BS36" s="24"/>
      <c r="BT36" s="27" t="s">
        <v>74</v>
      </c>
    </row>
    <row r="37" spans="1:72" s="1" customFormat="1" ht="13.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4442000</f>
        <v>4442000</v>
      </c>
      <c r="V37" s="24"/>
      <c r="W37" s="24"/>
      <c r="X37" s="25" t="s">
        <v>74</v>
      </c>
      <c r="Y37" s="25"/>
      <c r="Z37" s="25"/>
      <c r="AA37" s="25"/>
      <c r="AB37" s="24">
        <f>4442000</f>
        <v>4442000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4442000</f>
        <v>4442000</v>
      </c>
      <c r="AX37" s="24"/>
      <c r="AY37" s="25" t="s">
        <v>74</v>
      </c>
      <c r="AZ37" s="25"/>
      <c r="BA37" s="24">
        <f>907757.41</f>
        <v>907757.41</v>
      </c>
      <c r="BB37" s="24"/>
      <c r="BC37" s="24"/>
      <c r="BD37" s="25" t="s">
        <v>74</v>
      </c>
      <c r="BE37" s="25"/>
      <c r="BF37" s="24">
        <f>907757.41</f>
        <v>907757.41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907757.41</f>
        <v>907757.41</v>
      </c>
      <c r="BR37" s="24"/>
      <c r="BS37" s="24"/>
      <c r="BT37" s="27" t="s">
        <v>74</v>
      </c>
    </row>
    <row r="38" spans="1:72" s="1" customFormat="1" ht="13.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2040000</f>
        <v>2040000</v>
      </c>
      <c r="V38" s="24"/>
      <c r="W38" s="24"/>
      <c r="X38" s="25" t="s">
        <v>74</v>
      </c>
      <c r="Y38" s="25"/>
      <c r="Z38" s="25"/>
      <c r="AA38" s="25"/>
      <c r="AB38" s="24">
        <f>2040000</f>
        <v>2040000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2040000</f>
        <v>2040000</v>
      </c>
      <c r="AX38" s="24"/>
      <c r="AY38" s="25" t="s">
        <v>74</v>
      </c>
      <c r="AZ38" s="25"/>
      <c r="BA38" s="24">
        <f>739674.88</f>
        <v>739674.88</v>
      </c>
      <c r="BB38" s="24"/>
      <c r="BC38" s="24"/>
      <c r="BD38" s="25" t="s">
        <v>74</v>
      </c>
      <c r="BE38" s="25"/>
      <c r="BF38" s="24">
        <f>739674.88</f>
        <v>739674.88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739674.88</f>
        <v>739674.88</v>
      </c>
      <c r="BR38" s="24"/>
      <c r="BS38" s="24"/>
      <c r="BT38" s="27" t="s">
        <v>74</v>
      </c>
    </row>
    <row r="39" spans="1:72" s="1" customFormat="1" ht="33.7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2040000</f>
        <v>2040000</v>
      </c>
      <c r="V39" s="24"/>
      <c r="W39" s="24"/>
      <c r="X39" s="25" t="s">
        <v>74</v>
      </c>
      <c r="Y39" s="25"/>
      <c r="Z39" s="25"/>
      <c r="AA39" s="25"/>
      <c r="AB39" s="24">
        <f>2040000</f>
        <v>2040000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2040000</f>
        <v>2040000</v>
      </c>
      <c r="AX39" s="24"/>
      <c r="AY39" s="25" t="s">
        <v>74</v>
      </c>
      <c r="AZ39" s="25"/>
      <c r="BA39" s="24">
        <f>739674.88</f>
        <v>739674.88</v>
      </c>
      <c r="BB39" s="24"/>
      <c r="BC39" s="24"/>
      <c r="BD39" s="25" t="s">
        <v>74</v>
      </c>
      <c r="BE39" s="25"/>
      <c r="BF39" s="24">
        <f>739674.88</f>
        <v>739674.88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739674.88</f>
        <v>739674.88</v>
      </c>
      <c r="BR39" s="24"/>
      <c r="BS39" s="24"/>
      <c r="BT39" s="27" t="s">
        <v>74</v>
      </c>
    </row>
    <row r="40" spans="1:72" s="1" customFormat="1" ht="13.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2402000</f>
        <v>2402000</v>
      </c>
      <c r="V40" s="24"/>
      <c r="W40" s="24"/>
      <c r="X40" s="25" t="s">
        <v>74</v>
      </c>
      <c r="Y40" s="25"/>
      <c r="Z40" s="25"/>
      <c r="AA40" s="25"/>
      <c r="AB40" s="24">
        <f>2402000</f>
        <v>2402000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2402000</f>
        <v>2402000</v>
      </c>
      <c r="AX40" s="24"/>
      <c r="AY40" s="25" t="s">
        <v>74</v>
      </c>
      <c r="AZ40" s="25"/>
      <c r="BA40" s="24">
        <f>168082.53</f>
        <v>168082.53</v>
      </c>
      <c r="BB40" s="24"/>
      <c r="BC40" s="24"/>
      <c r="BD40" s="25" t="s">
        <v>74</v>
      </c>
      <c r="BE40" s="25"/>
      <c r="BF40" s="24">
        <f>168082.53</f>
        <v>168082.53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168082.53</f>
        <v>168082.53</v>
      </c>
      <c r="BR40" s="24"/>
      <c r="BS40" s="24"/>
      <c r="BT40" s="27" t="s">
        <v>74</v>
      </c>
    </row>
    <row r="41" spans="1:72" s="1" customFormat="1" ht="33.7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2402000</f>
        <v>2402000</v>
      </c>
      <c r="V41" s="24"/>
      <c r="W41" s="24"/>
      <c r="X41" s="25" t="s">
        <v>74</v>
      </c>
      <c r="Y41" s="25"/>
      <c r="Z41" s="25"/>
      <c r="AA41" s="25"/>
      <c r="AB41" s="24">
        <f>2402000</f>
        <v>2402000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2402000</f>
        <v>2402000</v>
      </c>
      <c r="AX41" s="24"/>
      <c r="AY41" s="25" t="s">
        <v>74</v>
      </c>
      <c r="AZ41" s="25"/>
      <c r="BA41" s="24">
        <f>168082.53</f>
        <v>168082.53</v>
      </c>
      <c r="BB41" s="24"/>
      <c r="BC41" s="24"/>
      <c r="BD41" s="25" t="s">
        <v>74</v>
      </c>
      <c r="BE41" s="25"/>
      <c r="BF41" s="24">
        <f>168082.53</f>
        <v>168082.53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168082.53</f>
        <v>168082.53</v>
      </c>
      <c r="BR41" s="24"/>
      <c r="BS41" s="24"/>
      <c r="BT41" s="27" t="s">
        <v>74</v>
      </c>
    </row>
    <row r="42" spans="1:72" s="1" customFormat="1" ht="13.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4">
        <f>1000</f>
        <v>1000</v>
      </c>
      <c r="V42" s="24"/>
      <c r="W42" s="24"/>
      <c r="X42" s="25" t="s">
        <v>74</v>
      </c>
      <c r="Y42" s="25"/>
      <c r="Z42" s="25"/>
      <c r="AA42" s="25"/>
      <c r="AB42" s="24">
        <f>1000</f>
        <v>1000</v>
      </c>
      <c r="AC42" s="24"/>
      <c r="AD42" s="24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4">
        <f>1000</f>
        <v>1000</v>
      </c>
      <c r="AX42" s="24"/>
      <c r="AY42" s="25" t="s">
        <v>74</v>
      </c>
      <c r="AZ42" s="25"/>
      <c r="BA42" s="25" t="s">
        <v>74</v>
      </c>
      <c r="BB42" s="25"/>
      <c r="BC42" s="25"/>
      <c r="BD42" s="25" t="s">
        <v>74</v>
      </c>
      <c r="BE42" s="25"/>
      <c r="BF42" s="25" t="s">
        <v>74</v>
      </c>
      <c r="BG42" s="25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5" t="s">
        <v>74</v>
      </c>
      <c r="BR42" s="25"/>
      <c r="BS42" s="25"/>
      <c r="BT42" s="27" t="s">
        <v>74</v>
      </c>
    </row>
    <row r="43" spans="1:72" s="1" customFormat="1" ht="33.7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4">
        <f>1000</f>
        <v>1000</v>
      </c>
      <c r="V43" s="24"/>
      <c r="W43" s="24"/>
      <c r="X43" s="25" t="s">
        <v>74</v>
      </c>
      <c r="Y43" s="25"/>
      <c r="Z43" s="25"/>
      <c r="AA43" s="25"/>
      <c r="AB43" s="24">
        <f>1000</f>
        <v>1000</v>
      </c>
      <c r="AC43" s="24"/>
      <c r="AD43" s="24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4">
        <f>1000</f>
        <v>1000</v>
      </c>
      <c r="AX43" s="24"/>
      <c r="AY43" s="25" t="s">
        <v>74</v>
      </c>
      <c r="AZ43" s="25"/>
      <c r="BA43" s="25" t="s">
        <v>74</v>
      </c>
      <c r="BB43" s="25"/>
      <c r="BC43" s="25"/>
      <c r="BD43" s="25" t="s">
        <v>74</v>
      </c>
      <c r="BE43" s="25"/>
      <c r="BF43" s="25" t="s">
        <v>74</v>
      </c>
      <c r="BG43" s="25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5" t="s">
        <v>74</v>
      </c>
      <c r="BR43" s="25"/>
      <c r="BS43" s="25"/>
      <c r="BT43" s="27" t="s">
        <v>74</v>
      </c>
    </row>
    <row r="44" spans="1:72" s="1" customFormat="1" ht="54.7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4">
        <f>1000</f>
        <v>1000</v>
      </c>
      <c r="V44" s="24"/>
      <c r="W44" s="24"/>
      <c r="X44" s="25" t="s">
        <v>74</v>
      </c>
      <c r="Y44" s="25"/>
      <c r="Z44" s="25"/>
      <c r="AA44" s="25"/>
      <c r="AB44" s="24">
        <f>1000</f>
        <v>1000</v>
      </c>
      <c r="AC44" s="24"/>
      <c r="AD44" s="24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4">
        <f>1000</f>
        <v>1000</v>
      </c>
      <c r="AX44" s="24"/>
      <c r="AY44" s="25" t="s">
        <v>74</v>
      </c>
      <c r="AZ44" s="25"/>
      <c r="BA44" s="25" t="s">
        <v>74</v>
      </c>
      <c r="BB44" s="25"/>
      <c r="BC44" s="25"/>
      <c r="BD44" s="25" t="s">
        <v>74</v>
      </c>
      <c r="BE44" s="25"/>
      <c r="BF44" s="25" t="s">
        <v>74</v>
      </c>
      <c r="BG44" s="25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5" t="s">
        <v>74</v>
      </c>
      <c r="BR44" s="25"/>
      <c r="BS44" s="25"/>
      <c r="BT44" s="27" t="s">
        <v>74</v>
      </c>
    </row>
    <row r="45" spans="1:72" s="1" customFormat="1" ht="33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4">
        <f>725000</f>
        <v>725000</v>
      </c>
      <c r="V45" s="24"/>
      <c r="W45" s="24"/>
      <c r="X45" s="25" t="s">
        <v>74</v>
      </c>
      <c r="Y45" s="25"/>
      <c r="Z45" s="25"/>
      <c r="AA45" s="25"/>
      <c r="AB45" s="24">
        <f>725000</f>
        <v>725000</v>
      </c>
      <c r="AC45" s="24"/>
      <c r="AD45" s="24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4">
        <f>725000</f>
        <v>725000</v>
      </c>
      <c r="AX45" s="24"/>
      <c r="AY45" s="25" t="s">
        <v>74</v>
      </c>
      <c r="AZ45" s="25"/>
      <c r="BA45" s="24">
        <f>295841.28</f>
        <v>295841.28</v>
      </c>
      <c r="BB45" s="24"/>
      <c r="BC45" s="24"/>
      <c r="BD45" s="25" t="s">
        <v>74</v>
      </c>
      <c r="BE45" s="25"/>
      <c r="BF45" s="24">
        <f>295841.28</f>
        <v>295841.28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295841.28</f>
        <v>295841.28</v>
      </c>
      <c r="BR45" s="24"/>
      <c r="BS45" s="24"/>
      <c r="BT45" s="27" t="s">
        <v>74</v>
      </c>
    </row>
    <row r="46" spans="1:72" s="1" customFormat="1" ht="66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74</v>
      </c>
      <c r="Y46" s="25"/>
      <c r="Z46" s="25"/>
      <c r="AA46" s="25"/>
      <c r="AB46" s="24">
        <f>725000</f>
        <v>725000</v>
      </c>
      <c r="AC46" s="24"/>
      <c r="AD46" s="24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4">
        <f>725000</f>
        <v>725000</v>
      </c>
      <c r="AX46" s="24"/>
      <c r="AY46" s="25" t="s">
        <v>74</v>
      </c>
      <c r="AZ46" s="25"/>
      <c r="BA46" s="24">
        <f>295841.28</f>
        <v>295841.28</v>
      </c>
      <c r="BB46" s="24"/>
      <c r="BC46" s="24"/>
      <c r="BD46" s="25" t="s">
        <v>74</v>
      </c>
      <c r="BE46" s="25"/>
      <c r="BF46" s="24">
        <f>295841.28</f>
        <v>295841.28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295841.28</f>
        <v>295841.28</v>
      </c>
      <c r="BR46" s="24"/>
      <c r="BS46" s="24"/>
      <c r="BT46" s="27" t="s">
        <v>74</v>
      </c>
    </row>
    <row r="47" spans="1:72" s="1" customFormat="1" ht="66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74</v>
      </c>
      <c r="Y47" s="25"/>
      <c r="Z47" s="25"/>
      <c r="AA47" s="25"/>
      <c r="AB47" s="24">
        <f>725000</f>
        <v>725000</v>
      </c>
      <c r="AC47" s="24"/>
      <c r="AD47" s="24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725000</f>
        <v>725000</v>
      </c>
      <c r="AX47" s="24"/>
      <c r="AY47" s="25" t="s">
        <v>74</v>
      </c>
      <c r="AZ47" s="25"/>
      <c r="BA47" s="24">
        <f>295841.28</f>
        <v>295841.28</v>
      </c>
      <c r="BB47" s="24"/>
      <c r="BC47" s="24"/>
      <c r="BD47" s="25" t="s">
        <v>74</v>
      </c>
      <c r="BE47" s="25"/>
      <c r="BF47" s="24">
        <f>295841.28</f>
        <v>295841.28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295841.28</f>
        <v>295841.28</v>
      </c>
      <c r="BR47" s="24"/>
      <c r="BS47" s="24"/>
      <c r="BT47" s="27" t="s">
        <v>74</v>
      </c>
    </row>
    <row r="48" spans="1:72" s="1" customFormat="1" ht="66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74</v>
      </c>
      <c r="Y48" s="25"/>
      <c r="Z48" s="25"/>
      <c r="AA48" s="25"/>
      <c r="AB48" s="24">
        <f>725000</f>
        <v>725000</v>
      </c>
      <c r="AC48" s="24"/>
      <c r="AD48" s="24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725000</f>
        <v>725000</v>
      </c>
      <c r="AX48" s="24"/>
      <c r="AY48" s="25" t="s">
        <v>74</v>
      </c>
      <c r="AZ48" s="25"/>
      <c r="BA48" s="24">
        <f>295841.28</f>
        <v>295841.28</v>
      </c>
      <c r="BB48" s="24"/>
      <c r="BC48" s="24"/>
      <c r="BD48" s="25" t="s">
        <v>74</v>
      </c>
      <c r="BE48" s="25"/>
      <c r="BF48" s="24">
        <f>295841.28</f>
        <v>295841.28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295841.28</f>
        <v>295841.28</v>
      </c>
      <c r="BR48" s="24"/>
      <c r="BS48" s="24"/>
      <c r="BT48" s="27" t="s">
        <v>74</v>
      </c>
    </row>
    <row r="49" spans="1:72" s="1" customFormat="1" ht="24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5" t="s">
        <v>74</v>
      </c>
      <c r="V49" s="25"/>
      <c r="W49" s="25"/>
      <c r="X49" s="25" t="s">
        <v>74</v>
      </c>
      <c r="Y49" s="25"/>
      <c r="Z49" s="25"/>
      <c r="AA49" s="25"/>
      <c r="AB49" s="25" t="s">
        <v>74</v>
      </c>
      <c r="AC49" s="25"/>
      <c r="AD49" s="25"/>
      <c r="AE49" s="26" t="s">
        <v>74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5" t="s">
        <v>74</v>
      </c>
      <c r="AX49" s="25"/>
      <c r="AY49" s="25" t="s">
        <v>74</v>
      </c>
      <c r="AZ49" s="25"/>
      <c r="BA49" s="24">
        <f>35562.03</f>
        <v>35562.03</v>
      </c>
      <c r="BB49" s="24"/>
      <c r="BC49" s="24"/>
      <c r="BD49" s="25" t="s">
        <v>74</v>
      </c>
      <c r="BE49" s="25"/>
      <c r="BF49" s="24">
        <f>35562.03</f>
        <v>35562.03</v>
      </c>
      <c r="BG49" s="24"/>
      <c r="BH49" s="26" t="s">
        <v>74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35562.03</f>
        <v>35562.03</v>
      </c>
      <c r="BR49" s="24"/>
      <c r="BS49" s="24"/>
      <c r="BT49" s="27" t="s">
        <v>74</v>
      </c>
    </row>
    <row r="50" spans="1:72" s="1" customFormat="1" ht="13.5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5" t="s">
        <v>74</v>
      </c>
      <c r="V50" s="25"/>
      <c r="W50" s="25"/>
      <c r="X50" s="25" t="s">
        <v>74</v>
      </c>
      <c r="Y50" s="25"/>
      <c r="Z50" s="25"/>
      <c r="AA50" s="25"/>
      <c r="AB50" s="25" t="s">
        <v>74</v>
      </c>
      <c r="AC50" s="25"/>
      <c r="AD50" s="25"/>
      <c r="AE50" s="26" t="s">
        <v>74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5" t="s">
        <v>74</v>
      </c>
      <c r="AX50" s="25"/>
      <c r="AY50" s="25" t="s">
        <v>74</v>
      </c>
      <c r="AZ50" s="25"/>
      <c r="BA50" s="24">
        <f>35562.03</f>
        <v>35562.03</v>
      </c>
      <c r="BB50" s="24"/>
      <c r="BC50" s="24"/>
      <c r="BD50" s="25" t="s">
        <v>74</v>
      </c>
      <c r="BE50" s="25"/>
      <c r="BF50" s="24">
        <f>35562.03</f>
        <v>35562.03</v>
      </c>
      <c r="BG50" s="24"/>
      <c r="BH50" s="26" t="s">
        <v>74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35562.03</f>
        <v>35562.03</v>
      </c>
      <c r="BR50" s="24"/>
      <c r="BS50" s="24"/>
      <c r="BT50" s="27" t="s">
        <v>74</v>
      </c>
    </row>
    <row r="51" spans="1:72" s="1" customFormat="1" ht="13.5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5" t="s">
        <v>74</v>
      </c>
      <c r="V51" s="25"/>
      <c r="W51" s="25"/>
      <c r="X51" s="25" t="s">
        <v>74</v>
      </c>
      <c r="Y51" s="25"/>
      <c r="Z51" s="25"/>
      <c r="AA51" s="25"/>
      <c r="AB51" s="25" t="s">
        <v>74</v>
      </c>
      <c r="AC51" s="25"/>
      <c r="AD51" s="25"/>
      <c r="AE51" s="26" t="s">
        <v>74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5" t="s">
        <v>74</v>
      </c>
      <c r="AX51" s="25"/>
      <c r="AY51" s="25" t="s">
        <v>74</v>
      </c>
      <c r="AZ51" s="25"/>
      <c r="BA51" s="24">
        <f>35562.03</f>
        <v>35562.03</v>
      </c>
      <c r="BB51" s="24"/>
      <c r="BC51" s="24"/>
      <c r="BD51" s="25" t="s">
        <v>74</v>
      </c>
      <c r="BE51" s="25"/>
      <c r="BF51" s="24">
        <f>35562.03</f>
        <v>35562.03</v>
      </c>
      <c r="BG51" s="24"/>
      <c r="BH51" s="26" t="s">
        <v>74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35562.03</f>
        <v>35562.03</v>
      </c>
      <c r="BR51" s="24"/>
      <c r="BS51" s="24"/>
      <c r="BT51" s="27" t="s">
        <v>74</v>
      </c>
    </row>
    <row r="52" spans="1:72" s="1" customFormat="1" ht="24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5" t="s">
        <v>74</v>
      </c>
      <c r="V52" s="25"/>
      <c r="W52" s="25"/>
      <c r="X52" s="25" t="s">
        <v>74</v>
      </c>
      <c r="Y52" s="25"/>
      <c r="Z52" s="25"/>
      <c r="AA52" s="25"/>
      <c r="AB52" s="25" t="s">
        <v>74</v>
      </c>
      <c r="AC52" s="25"/>
      <c r="AD52" s="25"/>
      <c r="AE52" s="26" t="s">
        <v>74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5" t="s">
        <v>74</v>
      </c>
      <c r="AX52" s="25"/>
      <c r="AY52" s="25" t="s">
        <v>74</v>
      </c>
      <c r="AZ52" s="25"/>
      <c r="BA52" s="24">
        <f>35562.03</f>
        <v>35562.03</v>
      </c>
      <c r="BB52" s="24"/>
      <c r="BC52" s="24"/>
      <c r="BD52" s="25" t="s">
        <v>74</v>
      </c>
      <c r="BE52" s="25"/>
      <c r="BF52" s="24">
        <f>35562.03</f>
        <v>35562.03</v>
      </c>
      <c r="BG52" s="24"/>
      <c r="BH52" s="26" t="s">
        <v>74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35562.03</f>
        <v>35562.03</v>
      </c>
      <c r="BR52" s="24"/>
      <c r="BS52" s="24"/>
      <c r="BT52" s="27" t="s">
        <v>74</v>
      </c>
    </row>
    <row r="53" spans="1:72" s="1" customFormat="1" ht="24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5" t="s">
        <v>74</v>
      </c>
      <c r="V53" s="25"/>
      <c r="W53" s="25"/>
      <c r="X53" s="25" t="s">
        <v>74</v>
      </c>
      <c r="Y53" s="25"/>
      <c r="Z53" s="25"/>
      <c r="AA53" s="25"/>
      <c r="AB53" s="25" t="s">
        <v>74</v>
      </c>
      <c r="AC53" s="25"/>
      <c r="AD53" s="25"/>
      <c r="AE53" s="26" t="s">
        <v>74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5" t="s">
        <v>74</v>
      </c>
      <c r="AX53" s="25"/>
      <c r="AY53" s="25" t="s">
        <v>74</v>
      </c>
      <c r="AZ53" s="25"/>
      <c r="BA53" s="24">
        <f>1064218.5</f>
        <v>1064218.5</v>
      </c>
      <c r="BB53" s="24"/>
      <c r="BC53" s="24"/>
      <c r="BD53" s="25" t="s">
        <v>74</v>
      </c>
      <c r="BE53" s="25"/>
      <c r="BF53" s="24">
        <f>1064218.5</f>
        <v>1064218.5</v>
      </c>
      <c r="BG53" s="24"/>
      <c r="BH53" s="26" t="s">
        <v>74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1064218.5</f>
        <v>1064218.5</v>
      </c>
      <c r="BR53" s="24"/>
      <c r="BS53" s="24"/>
      <c r="BT53" s="27" t="s">
        <v>74</v>
      </c>
    </row>
    <row r="54" spans="1:72" s="1" customFormat="1" ht="24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5" t="s">
        <v>74</v>
      </c>
      <c r="V54" s="25"/>
      <c r="W54" s="25"/>
      <c r="X54" s="25" t="s">
        <v>74</v>
      </c>
      <c r="Y54" s="25"/>
      <c r="Z54" s="25"/>
      <c r="AA54" s="25"/>
      <c r="AB54" s="25" t="s">
        <v>74</v>
      </c>
      <c r="AC54" s="25"/>
      <c r="AD54" s="25"/>
      <c r="AE54" s="26" t="s">
        <v>74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5" t="s">
        <v>74</v>
      </c>
      <c r="AX54" s="25"/>
      <c r="AY54" s="25" t="s">
        <v>74</v>
      </c>
      <c r="AZ54" s="25"/>
      <c r="BA54" s="24">
        <f>1064218.5</f>
        <v>1064218.5</v>
      </c>
      <c r="BB54" s="24"/>
      <c r="BC54" s="24"/>
      <c r="BD54" s="25" t="s">
        <v>74</v>
      </c>
      <c r="BE54" s="25"/>
      <c r="BF54" s="24">
        <f>1064218.5</f>
        <v>1064218.5</v>
      </c>
      <c r="BG54" s="24"/>
      <c r="BH54" s="26" t="s">
        <v>74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1064218.5</f>
        <v>1064218.5</v>
      </c>
      <c r="BR54" s="24"/>
      <c r="BS54" s="24"/>
      <c r="BT54" s="27" t="s">
        <v>74</v>
      </c>
    </row>
    <row r="55" spans="1:72" s="1" customFormat="1" ht="4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5" t="s">
        <v>74</v>
      </c>
      <c r="V55" s="25"/>
      <c r="W55" s="25"/>
      <c r="X55" s="25" t="s">
        <v>74</v>
      </c>
      <c r="Y55" s="25"/>
      <c r="Z55" s="25"/>
      <c r="AA55" s="25"/>
      <c r="AB55" s="25" t="s">
        <v>74</v>
      </c>
      <c r="AC55" s="25"/>
      <c r="AD55" s="25"/>
      <c r="AE55" s="26" t="s">
        <v>74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5" t="s">
        <v>74</v>
      </c>
      <c r="AX55" s="25"/>
      <c r="AY55" s="25" t="s">
        <v>74</v>
      </c>
      <c r="AZ55" s="25"/>
      <c r="BA55" s="24">
        <f>1064218.5</f>
        <v>1064218.5</v>
      </c>
      <c r="BB55" s="24"/>
      <c r="BC55" s="24"/>
      <c r="BD55" s="25" t="s">
        <v>74</v>
      </c>
      <c r="BE55" s="25"/>
      <c r="BF55" s="24">
        <f>1064218.5</f>
        <v>1064218.5</v>
      </c>
      <c r="BG55" s="24"/>
      <c r="BH55" s="26" t="s">
        <v>74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1064218.5</f>
        <v>1064218.5</v>
      </c>
      <c r="BR55" s="24"/>
      <c r="BS55" s="24"/>
      <c r="BT55" s="27" t="s">
        <v>74</v>
      </c>
    </row>
    <row r="56" spans="1:72" s="1" customFormat="1" ht="45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5" t="s">
        <v>74</v>
      </c>
      <c r="V56" s="25"/>
      <c r="W56" s="25"/>
      <c r="X56" s="25" t="s">
        <v>74</v>
      </c>
      <c r="Y56" s="25"/>
      <c r="Z56" s="25"/>
      <c r="AA56" s="25"/>
      <c r="AB56" s="25" t="s">
        <v>74</v>
      </c>
      <c r="AC56" s="25"/>
      <c r="AD56" s="25"/>
      <c r="AE56" s="26" t="s">
        <v>74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5" t="s">
        <v>74</v>
      </c>
      <c r="AX56" s="25"/>
      <c r="AY56" s="25" t="s">
        <v>74</v>
      </c>
      <c r="AZ56" s="25"/>
      <c r="BA56" s="24">
        <f>1064218.5</f>
        <v>1064218.5</v>
      </c>
      <c r="BB56" s="24"/>
      <c r="BC56" s="24"/>
      <c r="BD56" s="25" t="s">
        <v>74</v>
      </c>
      <c r="BE56" s="25"/>
      <c r="BF56" s="24">
        <f>1064218.5</f>
        <v>1064218.5</v>
      </c>
      <c r="BG56" s="24"/>
      <c r="BH56" s="26" t="s">
        <v>74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1064218.5</f>
        <v>1064218.5</v>
      </c>
      <c r="BR56" s="24"/>
      <c r="BS56" s="24"/>
      <c r="BT56" s="27" t="s">
        <v>74</v>
      </c>
    </row>
    <row r="57" spans="1:72" s="1" customFormat="1" ht="13.5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5" t="s">
        <v>74</v>
      </c>
      <c r="V57" s="25"/>
      <c r="W57" s="25"/>
      <c r="X57" s="25" t="s">
        <v>74</v>
      </c>
      <c r="Y57" s="25"/>
      <c r="Z57" s="25"/>
      <c r="AA57" s="25"/>
      <c r="AB57" s="25" t="s">
        <v>74</v>
      </c>
      <c r="AC57" s="25"/>
      <c r="AD57" s="25"/>
      <c r="AE57" s="26" t="s">
        <v>74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5" t="s">
        <v>74</v>
      </c>
      <c r="AX57" s="25"/>
      <c r="AY57" s="25" t="s">
        <v>74</v>
      </c>
      <c r="AZ57" s="25"/>
      <c r="BA57" s="24">
        <f>36500</f>
        <v>36500</v>
      </c>
      <c r="BB57" s="24"/>
      <c r="BC57" s="24"/>
      <c r="BD57" s="25" t="s">
        <v>74</v>
      </c>
      <c r="BE57" s="25"/>
      <c r="BF57" s="24">
        <f>36500</f>
        <v>36500</v>
      </c>
      <c r="BG57" s="24"/>
      <c r="BH57" s="26" t="s">
        <v>74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4">
        <f>36500</f>
        <v>36500</v>
      </c>
      <c r="BR57" s="24"/>
      <c r="BS57" s="24"/>
      <c r="BT57" s="27" t="s">
        <v>74</v>
      </c>
    </row>
    <row r="58" spans="1:72" s="1" customFormat="1" ht="24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5" t="s">
        <v>74</v>
      </c>
      <c r="V58" s="25"/>
      <c r="W58" s="25"/>
      <c r="X58" s="25" t="s">
        <v>74</v>
      </c>
      <c r="Y58" s="25"/>
      <c r="Z58" s="25"/>
      <c r="AA58" s="25"/>
      <c r="AB58" s="25" t="s">
        <v>74</v>
      </c>
      <c r="AC58" s="25"/>
      <c r="AD58" s="25"/>
      <c r="AE58" s="26" t="s">
        <v>74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5" t="s">
        <v>74</v>
      </c>
      <c r="AX58" s="25"/>
      <c r="AY58" s="25" t="s">
        <v>74</v>
      </c>
      <c r="AZ58" s="25"/>
      <c r="BA58" s="24">
        <f>36500</f>
        <v>36500</v>
      </c>
      <c r="BB58" s="24"/>
      <c r="BC58" s="24"/>
      <c r="BD58" s="25" t="s">
        <v>74</v>
      </c>
      <c r="BE58" s="25"/>
      <c r="BF58" s="24">
        <f>36500</f>
        <v>36500</v>
      </c>
      <c r="BG58" s="24"/>
      <c r="BH58" s="26" t="s">
        <v>74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4">
        <f>36500</f>
        <v>36500</v>
      </c>
      <c r="BR58" s="24"/>
      <c r="BS58" s="24"/>
      <c r="BT58" s="27" t="s">
        <v>74</v>
      </c>
    </row>
    <row r="59" spans="1:72" s="1" customFormat="1" ht="75.75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5" t="s">
        <v>74</v>
      </c>
      <c r="V59" s="25"/>
      <c r="W59" s="25"/>
      <c r="X59" s="25" t="s">
        <v>74</v>
      </c>
      <c r="Y59" s="25"/>
      <c r="Z59" s="25"/>
      <c r="AA59" s="25"/>
      <c r="AB59" s="25" t="s">
        <v>74</v>
      </c>
      <c r="AC59" s="25"/>
      <c r="AD59" s="25"/>
      <c r="AE59" s="26" t="s">
        <v>74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5" t="s">
        <v>74</v>
      </c>
      <c r="AX59" s="25"/>
      <c r="AY59" s="25" t="s">
        <v>74</v>
      </c>
      <c r="AZ59" s="25"/>
      <c r="BA59" s="24">
        <f>36500</f>
        <v>36500</v>
      </c>
      <c r="BB59" s="24"/>
      <c r="BC59" s="24"/>
      <c r="BD59" s="25" t="s">
        <v>74</v>
      </c>
      <c r="BE59" s="25"/>
      <c r="BF59" s="24">
        <f>36500</f>
        <v>36500</v>
      </c>
      <c r="BG59" s="24"/>
      <c r="BH59" s="26" t="s">
        <v>74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4">
        <f>36500</f>
        <v>36500</v>
      </c>
      <c r="BR59" s="24"/>
      <c r="BS59" s="24"/>
      <c r="BT59" s="27" t="s">
        <v>74</v>
      </c>
    </row>
    <row r="60" spans="1:72" s="1" customFormat="1" ht="33.75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5" t="s">
        <v>74</v>
      </c>
      <c r="V60" s="25"/>
      <c r="W60" s="25"/>
      <c r="X60" s="25" t="s">
        <v>74</v>
      </c>
      <c r="Y60" s="25"/>
      <c r="Z60" s="25"/>
      <c r="AA60" s="25"/>
      <c r="AB60" s="25" t="s">
        <v>74</v>
      </c>
      <c r="AC60" s="25"/>
      <c r="AD60" s="25"/>
      <c r="AE60" s="26" t="s">
        <v>74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5" t="s">
        <v>74</v>
      </c>
      <c r="AX60" s="25"/>
      <c r="AY60" s="25" t="s">
        <v>74</v>
      </c>
      <c r="AZ60" s="25"/>
      <c r="BA60" s="24">
        <f>36500</f>
        <v>36500</v>
      </c>
      <c r="BB60" s="24"/>
      <c r="BC60" s="24"/>
      <c r="BD60" s="25" t="s">
        <v>74</v>
      </c>
      <c r="BE60" s="25"/>
      <c r="BF60" s="24">
        <f>36500</f>
        <v>36500</v>
      </c>
      <c r="BG60" s="24"/>
      <c r="BH60" s="26" t="s">
        <v>74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4">
        <f>36500</f>
        <v>36500</v>
      </c>
      <c r="BR60" s="24"/>
      <c r="BS60" s="24"/>
      <c r="BT60" s="27" t="s">
        <v>74</v>
      </c>
    </row>
    <row r="61" spans="1:72" s="1" customFormat="1" ht="13.5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>50000</f>
        <v>50000</v>
      </c>
      <c r="V61" s="24"/>
      <c r="W61" s="24"/>
      <c r="X61" s="25" t="s">
        <v>74</v>
      </c>
      <c r="Y61" s="25"/>
      <c r="Z61" s="25"/>
      <c r="AA61" s="25"/>
      <c r="AB61" s="24">
        <f>50000</f>
        <v>50000</v>
      </c>
      <c r="AC61" s="24"/>
      <c r="AD61" s="24"/>
      <c r="AE61" s="28">
        <f>35648735</f>
        <v>35648735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35698735</f>
        <v>35698735</v>
      </c>
      <c r="AX61" s="24"/>
      <c r="AY61" s="25" t="s">
        <v>74</v>
      </c>
      <c r="AZ61" s="25"/>
      <c r="BA61" s="24">
        <f aca="true" t="shared" si="0" ref="BA61:BA69">0</f>
        <v>0</v>
      </c>
      <c r="BB61" s="24"/>
      <c r="BC61" s="24"/>
      <c r="BD61" s="25" t="s">
        <v>74</v>
      </c>
      <c r="BE61" s="25"/>
      <c r="BF61" s="24">
        <f aca="true" t="shared" si="1" ref="BF61:BF69">0</f>
        <v>0</v>
      </c>
      <c r="BG61" s="24"/>
      <c r="BH61" s="28">
        <f>5453739</f>
        <v>5453739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4">
        <f>5453739</f>
        <v>5453739</v>
      </c>
      <c r="BR61" s="24"/>
      <c r="BS61" s="24"/>
      <c r="BT61" s="27" t="s">
        <v>74</v>
      </c>
    </row>
    <row r="62" spans="1:72" s="1" customFormat="1" ht="24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 aca="true" t="shared" si="2" ref="U62:U84">0</f>
        <v>0</v>
      </c>
      <c r="V62" s="24"/>
      <c r="W62" s="24"/>
      <c r="X62" s="25" t="s">
        <v>74</v>
      </c>
      <c r="Y62" s="25"/>
      <c r="Z62" s="25"/>
      <c r="AA62" s="25"/>
      <c r="AB62" s="24">
        <f aca="true" t="shared" si="3" ref="AB62:AB84">0</f>
        <v>0</v>
      </c>
      <c r="AC62" s="24"/>
      <c r="AD62" s="24"/>
      <c r="AE62" s="28">
        <f>35648735</f>
        <v>35648735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35648735</f>
        <v>35648735</v>
      </c>
      <c r="AX62" s="24"/>
      <c r="AY62" s="25" t="s">
        <v>74</v>
      </c>
      <c r="AZ62" s="25"/>
      <c r="BA62" s="24">
        <f t="shared" si="0"/>
        <v>0</v>
      </c>
      <c r="BB62" s="24"/>
      <c r="BC62" s="24"/>
      <c r="BD62" s="25" t="s">
        <v>74</v>
      </c>
      <c r="BE62" s="25"/>
      <c r="BF62" s="24">
        <f t="shared" si="1"/>
        <v>0</v>
      </c>
      <c r="BG62" s="24"/>
      <c r="BH62" s="28">
        <f>5453739</f>
        <v>5453739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4">
        <f>5453739</f>
        <v>5453739</v>
      </c>
      <c r="BR62" s="24"/>
      <c r="BS62" s="24"/>
      <c r="BT62" s="27" t="s">
        <v>74</v>
      </c>
    </row>
    <row r="63" spans="1:72" s="1" customFormat="1" ht="24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4">
        <f t="shared" si="2"/>
        <v>0</v>
      </c>
      <c r="V63" s="24"/>
      <c r="W63" s="24"/>
      <c r="X63" s="25" t="s">
        <v>74</v>
      </c>
      <c r="Y63" s="25"/>
      <c r="Z63" s="25"/>
      <c r="AA63" s="25"/>
      <c r="AB63" s="24">
        <f t="shared" si="3"/>
        <v>0</v>
      </c>
      <c r="AC63" s="24"/>
      <c r="AD63" s="24"/>
      <c r="AE63" s="28">
        <f>14324000</f>
        <v>14324000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4">
        <f>14324000</f>
        <v>14324000</v>
      </c>
      <c r="AX63" s="24"/>
      <c r="AY63" s="25" t="s">
        <v>74</v>
      </c>
      <c r="AZ63" s="25"/>
      <c r="BA63" s="24">
        <f t="shared" si="0"/>
        <v>0</v>
      </c>
      <c r="BB63" s="24"/>
      <c r="BC63" s="24"/>
      <c r="BD63" s="25" t="s">
        <v>74</v>
      </c>
      <c r="BE63" s="25"/>
      <c r="BF63" s="24">
        <f t="shared" si="1"/>
        <v>0</v>
      </c>
      <c r="BG63" s="24"/>
      <c r="BH63" s="28">
        <f>4823759</f>
        <v>4823759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4">
        <f>4823759</f>
        <v>4823759</v>
      </c>
      <c r="BR63" s="24"/>
      <c r="BS63" s="24"/>
      <c r="BT63" s="27" t="s">
        <v>74</v>
      </c>
    </row>
    <row r="64" spans="1:72" s="1" customFormat="1" ht="13.5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4">
        <f t="shared" si="2"/>
        <v>0</v>
      </c>
      <c r="V64" s="24"/>
      <c r="W64" s="24"/>
      <c r="X64" s="25" t="s">
        <v>74</v>
      </c>
      <c r="Y64" s="25"/>
      <c r="Z64" s="25"/>
      <c r="AA64" s="25"/>
      <c r="AB64" s="24">
        <f t="shared" si="3"/>
        <v>0</v>
      </c>
      <c r="AC64" s="24"/>
      <c r="AD64" s="24"/>
      <c r="AE64" s="28">
        <f>14019000</f>
        <v>14019000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4">
        <f>14019000</f>
        <v>14019000</v>
      </c>
      <c r="AX64" s="24"/>
      <c r="AY64" s="25" t="s">
        <v>74</v>
      </c>
      <c r="AZ64" s="25"/>
      <c r="BA64" s="24">
        <f t="shared" si="0"/>
        <v>0</v>
      </c>
      <c r="BB64" s="24"/>
      <c r="BC64" s="24"/>
      <c r="BD64" s="25" t="s">
        <v>74</v>
      </c>
      <c r="BE64" s="25"/>
      <c r="BF64" s="24">
        <f t="shared" si="1"/>
        <v>0</v>
      </c>
      <c r="BG64" s="24"/>
      <c r="BH64" s="28">
        <f>4672000</f>
        <v>4672000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4">
        <f>4672000</f>
        <v>4672000</v>
      </c>
      <c r="BR64" s="24"/>
      <c r="BS64" s="24"/>
      <c r="BT64" s="27" t="s">
        <v>74</v>
      </c>
    </row>
    <row r="65" spans="1:72" s="1" customFormat="1" ht="33.75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4">
        <f t="shared" si="2"/>
        <v>0</v>
      </c>
      <c r="V65" s="24"/>
      <c r="W65" s="24"/>
      <c r="X65" s="25" t="s">
        <v>74</v>
      </c>
      <c r="Y65" s="25"/>
      <c r="Z65" s="25"/>
      <c r="AA65" s="25"/>
      <c r="AB65" s="24">
        <f t="shared" si="3"/>
        <v>0</v>
      </c>
      <c r="AC65" s="24"/>
      <c r="AD65" s="24"/>
      <c r="AE65" s="28">
        <f>14019000</f>
        <v>14019000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4">
        <f>14019000</f>
        <v>14019000</v>
      </c>
      <c r="AX65" s="24"/>
      <c r="AY65" s="25" t="s">
        <v>74</v>
      </c>
      <c r="AZ65" s="25"/>
      <c r="BA65" s="24">
        <f t="shared" si="0"/>
        <v>0</v>
      </c>
      <c r="BB65" s="24"/>
      <c r="BC65" s="24"/>
      <c r="BD65" s="25" t="s">
        <v>74</v>
      </c>
      <c r="BE65" s="25"/>
      <c r="BF65" s="24">
        <f t="shared" si="1"/>
        <v>0</v>
      </c>
      <c r="BG65" s="24"/>
      <c r="BH65" s="28">
        <f>4672000</f>
        <v>4672000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4">
        <f>4672000</f>
        <v>4672000</v>
      </c>
      <c r="BR65" s="24"/>
      <c r="BS65" s="24"/>
      <c r="BT65" s="27" t="s">
        <v>74</v>
      </c>
    </row>
    <row r="66" spans="1:72" s="1" customFormat="1" ht="33.75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 t="shared" si="2"/>
        <v>0</v>
      </c>
      <c r="V66" s="24"/>
      <c r="W66" s="24"/>
      <c r="X66" s="25" t="s">
        <v>74</v>
      </c>
      <c r="Y66" s="25"/>
      <c r="Z66" s="25"/>
      <c r="AA66" s="25"/>
      <c r="AB66" s="24">
        <f t="shared" si="3"/>
        <v>0</v>
      </c>
      <c r="AC66" s="24"/>
      <c r="AD66" s="24"/>
      <c r="AE66" s="28">
        <f>125000</f>
        <v>125000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125000</f>
        <v>125000</v>
      </c>
      <c r="AX66" s="24"/>
      <c r="AY66" s="25" t="s">
        <v>74</v>
      </c>
      <c r="AZ66" s="25"/>
      <c r="BA66" s="24">
        <f t="shared" si="0"/>
        <v>0</v>
      </c>
      <c r="BB66" s="24"/>
      <c r="BC66" s="24"/>
      <c r="BD66" s="25" t="s">
        <v>74</v>
      </c>
      <c r="BE66" s="25"/>
      <c r="BF66" s="24">
        <f t="shared" si="1"/>
        <v>0</v>
      </c>
      <c r="BG66" s="24"/>
      <c r="BH66" s="28">
        <f>31250</f>
        <v>31250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4">
        <f>31250</f>
        <v>31250</v>
      </c>
      <c r="BR66" s="24"/>
      <c r="BS66" s="24"/>
      <c r="BT66" s="27" t="s">
        <v>74</v>
      </c>
    </row>
    <row r="67" spans="1:72" s="1" customFormat="1" ht="33.75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 t="shared" si="2"/>
        <v>0</v>
      </c>
      <c r="V67" s="24"/>
      <c r="W67" s="24"/>
      <c r="X67" s="25" t="s">
        <v>74</v>
      </c>
      <c r="Y67" s="25"/>
      <c r="Z67" s="25"/>
      <c r="AA67" s="25"/>
      <c r="AB67" s="24">
        <f t="shared" si="3"/>
        <v>0</v>
      </c>
      <c r="AC67" s="24"/>
      <c r="AD67" s="24"/>
      <c r="AE67" s="28">
        <f>125000</f>
        <v>125000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125000</f>
        <v>125000</v>
      </c>
      <c r="AX67" s="24"/>
      <c r="AY67" s="25" t="s">
        <v>74</v>
      </c>
      <c r="AZ67" s="25"/>
      <c r="BA67" s="24">
        <f t="shared" si="0"/>
        <v>0</v>
      </c>
      <c r="BB67" s="24"/>
      <c r="BC67" s="24"/>
      <c r="BD67" s="25" t="s">
        <v>74</v>
      </c>
      <c r="BE67" s="25"/>
      <c r="BF67" s="24">
        <f t="shared" si="1"/>
        <v>0</v>
      </c>
      <c r="BG67" s="24"/>
      <c r="BH67" s="28">
        <f>31250</f>
        <v>31250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4">
        <f>31250</f>
        <v>31250</v>
      </c>
      <c r="BR67" s="24"/>
      <c r="BS67" s="24"/>
      <c r="BT67" s="27" t="s">
        <v>74</v>
      </c>
    </row>
    <row r="68" spans="1:72" s="1" customFormat="1" ht="13.5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 t="shared" si="2"/>
        <v>0</v>
      </c>
      <c r="V68" s="24"/>
      <c r="W68" s="24"/>
      <c r="X68" s="25" t="s">
        <v>74</v>
      </c>
      <c r="Y68" s="25"/>
      <c r="Z68" s="25"/>
      <c r="AA68" s="25"/>
      <c r="AB68" s="24">
        <f t="shared" si="3"/>
        <v>0</v>
      </c>
      <c r="AC68" s="24"/>
      <c r="AD68" s="24"/>
      <c r="AE68" s="28">
        <f>180000</f>
        <v>180000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180000</f>
        <v>180000</v>
      </c>
      <c r="AX68" s="24"/>
      <c r="AY68" s="25" t="s">
        <v>74</v>
      </c>
      <c r="AZ68" s="25"/>
      <c r="BA68" s="24">
        <f t="shared" si="0"/>
        <v>0</v>
      </c>
      <c r="BB68" s="24"/>
      <c r="BC68" s="24"/>
      <c r="BD68" s="25" t="s">
        <v>74</v>
      </c>
      <c r="BE68" s="25"/>
      <c r="BF68" s="24">
        <f t="shared" si="1"/>
        <v>0</v>
      </c>
      <c r="BG68" s="24"/>
      <c r="BH68" s="28">
        <f>120509</f>
        <v>120509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4">
        <f>120509</f>
        <v>120509</v>
      </c>
      <c r="BR68" s="24"/>
      <c r="BS68" s="24"/>
      <c r="BT68" s="27" t="s">
        <v>74</v>
      </c>
    </row>
    <row r="69" spans="1:72" s="1" customFormat="1" ht="13.5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 t="shared" si="2"/>
        <v>0</v>
      </c>
      <c r="V69" s="24"/>
      <c r="W69" s="24"/>
      <c r="X69" s="25" t="s">
        <v>74</v>
      </c>
      <c r="Y69" s="25"/>
      <c r="Z69" s="25"/>
      <c r="AA69" s="25"/>
      <c r="AB69" s="24">
        <f t="shared" si="3"/>
        <v>0</v>
      </c>
      <c r="AC69" s="24"/>
      <c r="AD69" s="24"/>
      <c r="AE69" s="28">
        <f>180000</f>
        <v>180000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180000</f>
        <v>180000</v>
      </c>
      <c r="AX69" s="24"/>
      <c r="AY69" s="25" t="s">
        <v>74</v>
      </c>
      <c r="AZ69" s="25"/>
      <c r="BA69" s="24">
        <f t="shared" si="0"/>
        <v>0</v>
      </c>
      <c r="BB69" s="24"/>
      <c r="BC69" s="24"/>
      <c r="BD69" s="25" t="s">
        <v>74</v>
      </c>
      <c r="BE69" s="25"/>
      <c r="BF69" s="24">
        <f t="shared" si="1"/>
        <v>0</v>
      </c>
      <c r="BG69" s="24"/>
      <c r="BH69" s="28">
        <f>120509</f>
        <v>120509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4">
        <f>120509</f>
        <v>120509</v>
      </c>
      <c r="BR69" s="24"/>
      <c r="BS69" s="24"/>
      <c r="BT69" s="27" t="s">
        <v>74</v>
      </c>
    </row>
    <row r="70" spans="1:72" s="1" customFormat="1" ht="24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 t="shared" si="2"/>
        <v>0</v>
      </c>
      <c r="V70" s="24"/>
      <c r="W70" s="24"/>
      <c r="X70" s="25" t="s">
        <v>74</v>
      </c>
      <c r="Y70" s="25"/>
      <c r="Z70" s="25"/>
      <c r="AA70" s="25"/>
      <c r="AB70" s="24">
        <f t="shared" si="3"/>
        <v>0</v>
      </c>
      <c r="AC70" s="24"/>
      <c r="AD70" s="24"/>
      <c r="AE70" s="28">
        <f>12950516</f>
        <v>12950516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12950516</f>
        <v>12950516</v>
      </c>
      <c r="AX70" s="24"/>
      <c r="AY70" s="25" t="s">
        <v>74</v>
      </c>
      <c r="AZ70" s="25"/>
      <c r="BA70" s="25" t="s">
        <v>74</v>
      </c>
      <c r="BB70" s="25"/>
      <c r="BC70" s="25"/>
      <c r="BD70" s="25" t="s">
        <v>74</v>
      </c>
      <c r="BE70" s="25"/>
      <c r="BF70" s="25" t="s">
        <v>74</v>
      </c>
      <c r="BG70" s="25"/>
      <c r="BH70" s="26" t="s">
        <v>74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5" t="s">
        <v>74</v>
      </c>
      <c r="BR70" s="25"/>
      <c r="BS70" s="25"/>
      <c r="BT70" s="27" t="s">
        <v>74</v>
      </c>
    </row>
    <row r="71" spans="1:72" s="1" customFormat="1" ht="54.75" customHeight="1">
      <c r="A71" s="16" t="s">
        <v>188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189</v>
      </c>
      <c r="Q71" s="23"/>
      <c r="R71" s="23"/>
      <c r="S71" s="23"/>
      <c r="T71" s="23"/>
      <c r="U71" s="24">
        <f t="shared" si="2"/>
        <v>0</v>
      </c>
      <c r="V71" s="24"/>
      <c r="W71" s="24"/>
      <c r="X71" s="25" t="s">
        <v>74</v>
      </c>
      <c r="Y71" s="25"/>
      <c r="Z71" s="25"/>
      <c r="AA71" s="25"/>
      <c r="AB71" s="24">
        <f t="shared" si="3"/>
        <v>0</v>
      </c>
      <c r="AC71" s="24"/>
      <c r="AD71" s="24"/>
      <c r="AE71" s="28">
        <f>8460426</f>
        <v>8460426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8460426</f>
        <v>8460426</v>
      </c>
      <c r="AX71" s="24"/>
      <c r="AY71" s="25" t="s">
        <v>74</v>
      </c>
      <c r="AZ71" s="25"/>
      <c r="BA71" s="25" t="s">
        <v>74</v>
      </c>
      <c r="BB71" s="25"/>
      <c r="BC71" s="25"/>
      <c r="BD71" s="25" t="s">
        <v>74</v>
      </c>
      <c r="BE71" s="25"/>
      <c r="BF71" s="25" t="s">
        <v>74</v>
      </c>
      <c r="BG71" s="25"/>
      <c r="BH71" s="26" t="s">
        <v>74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5" t="s">
        <v>74</v>
      </c>
      <c r="BR71" s="25"/>
      <c r="BS71" s="25"/>
      <c r="BT71" s="27" t="s">
        <v>74</v>
      </c>
    </row>
    <row r="72" spans="1:72" s="1" customFormat="1" ht="54.75" customHeight="1">
      <c r="A72" s="16" t="s">
        <v>190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72</v>
      </c>
      <c r="N72" s="23"/>
      <c r="O72" s="23"/>
      <c r="P72" s="23" t="s">
        <v>191</v>
      </c>
      <c r="Q72" s="23"/>
      <c r="R72" s="23"/>
      <c r="S72" s="23"/>
      <c r="T72" s="23"/>
      <c r="U72" s="24">
        <f t="shared" si="2"/>
        <v>0</v>
      </c>
      <c r="V72" s="24"/>
      <c r="W72" s="24"/>
      <c r="X72" s="25" t="s">
        <v>74</v>
      </c>
      <c r="Y72" s="25"/>
      <c r="Z72" s="25"/>
      <c r="AA72" s="25"/>
      <c r="AB72" s="24">
        <f t="shared" si="3"/>
        <v>0</v>
      </c>
      <c r="AC72" s="24"/>
      <c r="AD72" s="24"/>
      <c r="AE72" s="28">
        <f>8460426</f>
        <v>8460426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8460426</f>
        <v>8460426</v>
      </c>
      <c r="AX72" s="24"/>
      <c r="AY72" s="25" t="s">
        <v>74</v>
      </c>
      <c r="AZ72" s="25"/>
      <c r="BA72" s="25" t="s">
        <v>74</v>
      </c>
      <c r="BB72" s="25"/>
      <c r="BC72" s="25"/>
      <c r="BD72" s="25" t="s">
        <v>74</v>
      </c>
      <c r="BE72" s="25"/>
      <c r="BF72" s="25" t="s">
        <v>74</v>
      </c>
      <c r="BG72" s="25"/>
      <c r="BH72" s="26" t="s">
        <v>74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5" t="s">
        <v>74</v>
      </c>
      <c r="BR72" s="25"/>
      <c r="BS72" s="25"/>
      <c r="BT72" s="27" t="s">
        <v>74</v>
      </c>
    </row>
    <row r="73" spans="1:72" s="1" customFormat="1" ht="24" customHeight="1">
      <c r="A73" s="16" t="s">
        <v>192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72</v>
      </c>
      <c r="N73" s="23"/>
      <c r="O73" s="23"/>
      <c r="P73" s="23" t="s">
        <v>193</v>
      </c>
      <c r="Q73" s="23"/>
      <c r="R73" s="23"/>
      <c r="S73" s="23"/>
      <c r="T73" s="23"/>
      <c r="U73" s="24">
        <f t="shared" si="2"/>
        <v>0</v>
      </c>
      <c r="V73" s="24"/>
      <c r="W73" s="24"/>
      <c r="X73" s="25" t="s">
        <v>74</v>
      </c>
      <c r="Y73" s="25"/>
      <c r="Z73" s="25"/>
      <c r="AA73" s="25"/>
      <c r="AB73" s="24">
        <f t="shared" si="3"/>
        <v>0</v>
      </c>
      <c r="AC73" s="24"/>
      <c r="AD73" s="24"/>
      <c r="AE73" s="28">
        <f>366856</f>
        <v>366856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366856</f>
        <v>366856</v>
      </c>
      <c r="AX73" s="24"/>
      <c r="AY73" s="25" t="s">
        <v>74</v>
      </c>
      <c r="AZ73" s="25"/>
      <c r="BA73" s="25" t="s">
        <v>74</v>
      </c>
      <c r="BB73" s="25"/>
      <c r="BC73" s="25"/>
      <c r="BD73" s="25" t="s">
        <v>74</v>
      </c>
      <c r="BE73" s="25"/>
      <c r="BF73" s="25" t="s">
        <v>74</v>
      </c>
      <c r="BG73" s="25"/>
      <c r="BH73" s="26" t="s">
        <v>74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5" t="s">
        <v>74</v>
      </c>
      <c r="BR73" s="25"/>
      <c r="BS73" s="25"/>
      <c r="BT73" s="27" t="s">
        <v>74</v>
      </c>
    </row>
    <row r="74" spans="1:72" s="1" customFormat="1" ht="24" customHeight="1">
      <c r="A74" s="16" t="s">
        <v>194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72</v>
      </c>
      <c r="N74" s="23"/>
      <c r="O74" s="23"/>
      <c r="P74" s="23" t="s">
        <v>195</v>
      </c>
      <c r="Q74" s="23"/>
      <c r="R74" s="23"/>
      <c r="S74" s="23"/>
      <c r="T74" s="23"/>
      <c r="U74" s="24">
        <f t="shared" si="2"/>
        <v>0</v>
      </c>
      <c r="V74" s="24"/>
      <c r="W74" s="24"/>
      <c r="X74" s="25" t="s">
        <v>74</v>
      </c>
      <c r="Y74" s="25"/>
      <c r="Z74" s="25"/>
      <c r="AA74" s="25"/>
      <c r="AB74" s="24">
        <f t="shared" si="3"/>
        <v>0</v>
      </c>
      <c r="AC74" s="24"/>
      <c r="AD74" s="24"/>
      <c r="AE74" s="28">
        <f>366856</f>
        <v>366856</v>
      </c>
      <c r="AF74" s="26" t="s">
        <v>74</v>
      </c>
      <c r="AG74" s="25" t="s">
        <v>74</v>
      </c>
      <c r="AH74" s="25"/>
      <c r="AI74" s="25"/>
      <c r="AJ74" s="25" t="s">
        <v>74</v>
      </c>
      <c r="AK74" s="25"/>
      <c r="AL74" s="25" t="s">
        <v>74</v>
      </c>
      <c r="AM74" s="25"/>
      <c r="AN74" s="25" t="s">
        <v>74</v>
      </c>
      <c r="AO74" s="25"/>
      <c r="AP74" s="25" t="s">
        <v>74</v>
      </c>
      <c r="AQ74" s="25"/>
      <c r="AR74" s="25"/>
      <c r="AS74" s="26" t="s">
        <v>74</v>
      </c>
      <c r="AT74" s="25" t="s">
        <v>74</v>
      </c>
      <c r="AU74" s="25"/>
      <c r="AV74" s="25"/>
      <c r="AW74" s="24">
        <f>366856</f>
        <v>366856</v>
      </c>
      <c r="AX74" s="24"/>
      <c r="AY74" s="25" t="s">
        <v>74</v>
      </c>
      <c r="AZ74" s="25"/>
      <c r="BA74" s="25" t="s">
        <v>74</v>
      </c>
      <c r="BB74" s="25"/>
      <c r="BC74" s="25"/>
      <c r="BD74" s="25" t="s">
        <v>74</v>
      </c>
      <c r="BE74" s="25"/>
      <c r="BF74" s="25" t="s">
        <v>74</v>
      </c>
      <c r="BG74" s="25"/>
      <c r="BH74" s="26" t="s">
        <v>74</v>
      </c>
      <c r="BI74" s="26" t="s">
        <v>74</v>
      </c>
      <c r="BJ74" s="26" t="s">
        <v>74</v>
      </c>
      <c r="BK74" s="26" t="s">
        <v>74</v>
      </c>
      <c r="BL74" s="26" t="s">
        <v>74</v>
      </c>
      <c r="BM74" s="26" t="s">
        <v>74</v>
      </c>
      <c r="BN74" s="26" t="s">
        <v>74</v>
      </c>
      <c r="BO74" s="26" t="s">
        <v>74</v>
      </c>
      <c r="BP74" s="26" t="s">
        <v>74</v>
      </c>
      <c r="BQ74" s="25" t="s">
        <v>74</v>
      </c>
      <c r="BR74" s="25"/>
      <c r="BS74" s="25"/>
      <c r="BT74" s="27" t="s">
        <v>74</v>
      </c>
    </row>
    <row r="75" spans="1:72" s="1" customFormat="1" ht="24" customHeight="1">
      <c r="A75" s="16" t="s">
        <v>196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72</v>
      </c>
      <c r="N75" s="23"/>
      <c r="O75" s="23"/>
      <c r="P75" s="23" t="s">
        <v>197</v>
      </c>
      <c r="Q75" s="23"/>
      <c r="R75" s="23"/>
      <c r="S75" s="23"/>
      <c r="T75" s="23"/>
      <c r="U75" s="24">
        <f t="shared" si="2"/>
        <v>0</v>
      </c>
      <c r="V75" s="24"/>
      <c r="W75" s="24"/>
      <c r="X75" s="25" t="s">
        <v>74</v>
      </c>
      <c r="Y75" s="25"/>
      <c r="Z75" s="25"/>
      <c r="AA75" s="25"/>
      <c r="AB75" s="24">
        <f t="shared" si="3"/>
        <v>0</v>
      </c>
      <c r="AC75" s="24"/>
      <c r="AD75" s="24"/>
      <c r="AE75" s="28">
        <f>3551234</f>
        <v>3551234</v>
      </c>
      <c r="AF75" s="26" t="s">
        <v>74</v>
      </c>
      <c r="AG75" s="25" t="s">
        <v>74</v>
      </c>
      <c r="AH75" s="25"/>
      <c r="AI75" s="25"/>
      <c r="AJ75" s="25" t="s">
        <v>74</v>
      </c>
      <c r="AK75" s="25"/>
      <c r="AL75" s="25" t="s">
        <v>74</v>
      </c>
      <c r="AM75" s="25"/>
      <c r="AN75" s="25" t="s">
        <v>74</v>
      </c>
      <c r="AO75" s="25"/>
      <c r="AP75" s="25" t="s">
        <v>74</v>
      </c>
      <c r="AQ75" s="25"/>
      <c r="AR75" s="25"/>
      <c r="AS75" s="26" t="s">
        <v>74</v>
      </c>
      <c r="AT75" s="25" t="s">
        <v>74</v>
      </c>
      <c r="AU75" s="25"/>
      <c r="AV75" s="25"/>
      <c r="AW75" s="24">
        <f>3551234</f>
        <v>3551234</v>
      </c>
      <c r="AX75" s="24"/>
      <c r="AY75" s="25" t="s">
        <v>74</v>
      </c>
      <c r="AZ75" s="25"/>
      <c r="BA75" s="25" t="s">
        <v>74</v>
      </c>
      <c r="BB75" s="25"/>
      <c r="BC75" s="25"/>
      <c r="BD75" s="25" t="s">
        <v>74</v>
      </c>
      <c r="BE75" s="25"/>
      <c r="BF75" s="25" t="s">
        <v>74</v>
      </c>
      <c r="BG75" s="25"/>
      <c r="BH75" s="26" t="s">
        <v>74</v>
      </c>
      <c r="BI75" s="26" t="s">
        <v>74</v>
      </c>
      <c r="BJ75" s="26" t="s">
        <v>74</v>
      </c>
      <c r="BK75" s="26" t="s">
        <v>74</v>
      </c>
      <c r="BL75" s="26" t="s">
        <v>74</v>
      </c>
      <c r="BM75" s="26" t="s">
        <v>74</v>
      </c>
      <c r="BN75" s="26" t="s">
        <v>74</v>
      </c>
      <c r="BO75" s="26" t="s">
        <v>74</v>
      </c>
      <c r="BP75" s="26" t="s">
        <v>74</v>
      </c>
      <c r="BQ75" s="25" t="s">
        <v>74</v>
      </c>
      <c r="BR75" s="25"/>
      <c r="BS75" s="25"/>
      <c r="BT75" s="27" t="s">
        <v>74</v>
      </c>
    </row>
    <row r="76" spans="1:72" s="1" customFormat="1" ht="24" customHeight="1">
      <c r="A76" s="16" t="s">
        <v>198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72</v>
      </c>
      <c r="N76" s="23"/>
      <c r="O76" s="23"/>
      <c r="P76" s="23" t="s">
        <v>199</v>
      </c>
      <c r="Q76" s="23"/>
      <c r="R76" s="23"/>
      <c r="S76" s="23"/>
      <c r="T76" s="23"/>
      <c r="U76" s="24">
        <f t="shared" si="2"/>
        <v>0</v>
      </c>
      <c r="V76" s="24"/>
      <c r="W76" s="24"/>
      <c r="X76" s="25" t="s">
        <v>74</v>
      </c>
      <c r="Y76" s="25"/>
      <c r="Z76" s="25"/>
      <c r="AA76" s="25"/>
      <c r="AB76" s="24">
        <f t="shared" si="3"/>
        <v>0</v>
      </c>
      <c r="AC76" s="24"/>
      <c r="AD76" s="24"/>
      <c r="AE76" s="28">
        <f>3551234</f>
        <v>3551234</v>
      </c>
      <c r="AF76" s="26" t="s">
        <v>74</v>
      </c>
      <c r="AG76" s="25" t="s">
        <v>74</v>
      </c>
      <c r="AH76" s="25"/>
      <c r="AI76" s="25"/>
      <c r="AJ76" s="25" t="s">
        <v>74</v>
      </c>
      <c r="AK76" s="25"/>
      <c r="AL76" s="25" t="s">
        <v>74</v>
      </c>
      <c r="AM76" s="25"/>
      <c r="AN76" s="25" t="s">
        <v>74</v>
      </c>
      <c r="AO76" s="25"/>
      <c r="AP76" s="25" t="s">
        <v>74</v>
      </c>
      <c r="AQ76" s="25"/>
      <c r="AR76" s="25"/>
      <c r="AS76" s="26" t="s">
        <v>74</v>
      </c>
      <c r="AT76" s="25" t="s">
        <v>74</v>
      </c>
      <c r="AU76" s="25"/>
      <c r="AV76" s="25"/>
      <c r="AW76" s="24">
        <f>3551234</f>
        <v>3551234</v>
      </c>
      <c r="AX76" s="24"/>
      <c r="AY76" s="25" t="s">
        <v>74</v>
      </c>
      <c r="AZ76" s="25"/>
      <c r="BA76" s="25" t="s">
        <v>74</v>
      </c>
      <c r="BB76" s="25"/>
      <c r="BC76" s="25"/>
      <c r="BD76" s="25" t="s">
        <v>74</v>
      </c>
      <c r="BE76" s="25"/>
      <c r="BF76" s="25" t="s">
        <v>74</v>
      </c>
      <c r="BG76" s="25"/>
      <c r="BH76" s="26" t="s">
        <v>74</v>
      </c>
      <c r="BI76" s="26" t="s">
        <v>74</v>
      </c>
      <c r="BJ76" s="26" t="s">
        <v>74</v>
      </c>
      <c r="BK76" s="26" t="s">
        <v>74</v>
      </c>
      <c r="BL76" s="26" t="s">
        <v>74</v>
      </c>
      <c r="BM76" s="26" t="s">
        <v>74</v>
      </c>
      <c r="BN76" s="26" t="s">
        <v>74</v>
      </c>
      <c r="BO76" s="26" t="s">
        <v>74</v>
      </c>
      <c r="BP76" s="26" t="s">
        <v>74</v>
      </c>
      <c r="BQ76" s="25" t="s">
        <v>74</v>
      </c>
      <c r="BR76" s="25"/>
      <c r="BS76" s="25"/>
      <c r="BT76" s="27" t="s">
        <v>74</v>
      </c>
    </row>
    <row r="77" spans="1:72" s="1" customFormat="1" ht="13.5" customHeight="1">
      <c r="A77" s="16" t="s">
        <v>200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72</v>
      </c>
      <c r="N77" s="23"/>
      <c r="O77" s="23"/>
      <c r="P77" s="23" t="s">
        <v>201</v>
      </c>
      <c r="Q77" s="23"/>
      <c r="R77" s="23"/>
      <c r="S77" s="23"/>
      <c r="T77" s="23"/>
      <c r="U77" s="24">
        <f t="shared" si="2"/>
        <v>0</v>
      </c>
      <c r="V77" s="24"/>
      <c r="W77" s="24"/>
      <c r="X77" s="25" t="s">
        <v>74</v>
      </c>
      <c r="Y77" s="25"/>
      <c r="Z77" s="25"/>
      <c r="AA77" s="25"/>
      <c r="AB77" s="24">
        <f t="shared" si="3"/>
        <v>0</v>
      </c>
      <c r="AC77" s="24"/>
      <c r="AD77" s="24"/>
      <c r="AE77" s="28">
        <f>572000</f>
        <v>572000</v>
      </c>
      <c r="AF77" s="26" t="s">
        <v>74</v>
      </c>
      <c r="AG77" s="25" t="s">
        <v>74</v>
      </c>
      <c r="AH77" s="25"/>
      <c r="AI77" s="25"/>
      <c r="AJ77" s="25" t="s">
        <v>74</v>
      </c>
      <c r="AK77" s="25"/>
      <c r="AL77" s="25" t="s">
        <v>74</v>
      </c>
      <c r="AM77" s="25"/>
      <c r="AN77" s="25" t="s">
        <v>74</v>
      </c>
      <c r="AO77" s="25"/>
      <c r="AP77" s="25" t="s">
        <v>74</v>
      </c>
      <c r="AQ77" s="25"/>
      <c r="AR77" s="25"/>
      <c r="AS77" s="26" t="s">
        <v>74</v>
      </c>
      <c r="AT77" s="25" t="s">
        <v>74</v>
      </c>
      <c r="AU77" s="25"/>
      <c r="AV77" s="25"/>
      <c r="AW77" s="24">
        <f>572000</f>
        <v>572000</v>
      </c>
      <c r="AX77" s="24"/>
      <c r="AY77" s="25" t="s">
        <v>74</v>
      </c>
      <c r="AZ77" s="25"/>
      <c r="BA77" s="25" t="s">
        <v>74</v>
      </c>
      <c r="BB77" s="25"/>
      <c r="BC77" s="25"/>
      <c r="BD77" s="25" t="s">
        <v>74</v>
      </c>
      <c r="BE77" s="25"/>
      <c r="BF77" s="25" t="s">
        <v>74</v>
      </c>
      <c r="BG77" s="25"/>
      <c r="BH77" s="26" t="s">
        <v>74</v>
      </c>
      <c r="BI77" s="26" t="s">
        <v>74</v>
      </c>
      <c r="BJ77" s="26" t="s">
        <v>74</v>
      </c>
      <c r="BK77" s="26" t="s">
        <v>74</v>
      </c>
      <c r="BL77" s="26" t="s">
        <v>74</v>
      </c>
      <c r="BM77" s="26" t="s">
        <v>74</v>
      </c>
      <c r="BN77" s="26" t="s">
        <v>74</v>
      </c>
      <c r="BO77" s="26" t="s">
        <v>74</v>
      </c>
      <c r="BP77" s="26" t="s">
        <v>74</v>
      </c>
      <c r="BQ77" s="25" t="s">
        <v>74</v>
      </c>
      <c r="BR77" s="25"/>
      <c r="BS77" s="25"/>
      <c r="BT77" s="27" t="s">
        <v>74</v>
      </c>
    </row>
    <row r="78" spans="1:72" s="1" customFormat="1" ht="13.5" customHeight="1">
      <c r="A78" s="16" t="s">
        <v>202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72</v>
      </c>
      <c r="N78" s="23"/>
      <c r="O78" s="23"/>
      <c r="P78" s="23" t="s">
        <v>203</v>
      </c>
      <c r="Q78" s="23"/>
      <c r="R78" s="23"/>
      <c r="S78" s="23"/>
      <c r="T78" s="23"/>
      <c r="U78" s="24">
        <f t="shared" si="2"/>
        <v>0</v>
      </c>
      <c r="V78" s="24"/>
      <c r="W78" s="24"/>
      <c r="X78" s="25" t="s">
        <v>74</v>
      </c>
      <c r="Y78" s="25"/>
      <c r="Z78" s="25"/>
      <c r="AA78" s="25"/>
      <c r="AB78" s="24">
        <f t="shared" si="3"/>
        <v>0</v>
      </c>
      <c r="AC78" s="24"/>
      <c r="AD78" s="24"/>
      <c r="AE78" s="28">
        <f>572000</f>
        <v>572000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572000</f>
        <v>572000</v>
      </c>
      <c r="AX78" s="24"/>
      <c r="AY78" s="25" t="s">
        <v>74</v>
      </c>
      <c r="AZ78" s="25"/>
      <c r="BA78" s="25" t="s">
        <v>74</v>
      </c>
      <c r="BB78" s="25"/>
      <c r="BC78" s="25"/>
      <c r="BD78" s="25" t="s">
        <v>74</v>
      </c>
      <c r="BE78" s="25"/>
      <c r="BF78" s="25" t="s">
        <v>74</v>
      </c>
      <c r="BG78" s="25"/>
      <c r="BH78" s="26" t="s">
        <v>74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5" t="s">
        <v>74</v>
      </c>
      <c r="BR78" s="25"/>
      <c r="BS78" s="25"/>
      <c r="BT78" s="27" t="s">
        <v>74</v>
      </c>
    </row>
    <row r="79" spans="1:72" s="1" customFormat="1" ht="24" customHeight="1">
      <c r="A79" s="16" t="s">
        <v>204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72</v>
      </c>
      <c r="N79" s="23"/>
      <c r="O79" s="23"/>
      <c r="P79" s="23" t="s">
        <v>205</v>
      </c>
      <c r="Q79" s="23"/>
      <c r="R79" s="23"/>
      <c r="S79" s="23"/>
      <c r="T79" s="23"/>
      <c r="U79" s="24">
        <f t="shared" si="2"/>
        <v>0</v>
      </c>
      <c r="V79" s="24"/>
      <c r="W79" s="24"/>
      <c r="X79" s="25" t="s">
        <v>74</v>
      </c>
      <c r="Y79" s="25"/>
      <c r="Z79" s="25"/>
      <c r="AA79" s="25"/>
      <c r="AB79" s="24">
        <f t="shared" si="3"/>
        <v>0</v>
      </c>
      <c r="AC79" s="24"/>
      <c r="AD79" s="24"/>
      <c r="AE79" s="28">
        <f>243919</f>
        <v>243919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243919</f>
        <v>243919</v>
      </c>
      <c r="AX79" s="24"/>
      <c r="AY79" s="25" t="s">
        <v>74</v>
      </c>
      <c r="AZ79" s="25"/>
      <c r="BA79" s="24">
        <f aca="true" t="shared" si="4" ref="BA79:BA84">0</f>
        <v>0</v>
      </c>
      <c r="BB79" s="24"/>
      <c r="BC79" s="24"/>
      <c r="BD79" s="25" t="s">
        <v>74</v>
      </c>
      <c r="BE79" s="25"/>
      <c r="BF79" s="24">
        <f aca="true" t="shared" si="5" ref="BF79:BF84">0</f>
        <v>0</v>
      </c>
      <c r="BG79" s="24"/>
      <c r="BH79" s="28">
        <f>67480</f>
        <v>67480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4">
        <f>67480</f>
        <v>67480</v>
      </c>
      <c r="BR79" s="24"/>
      <c r="BS79" s="24"/>
      <c r="BT79" s="27" t="s">
        <v>74</v>
      </c>
    </row>
    <row r="80" spans="1:72" s="1" customFormat="1" ht="33.75" customHeight="1">
      <c r="A80" s="16" t="s">
        <v>206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72</v>
      </c>
      <c r="N80" s="23"/>
      <c r="O80" s="23"/>
      <c r="P80" s="23" t="s">
        <v>207</v>
      </c>
      <c r="Q80" s="23"/>
      <c r="R80" s="23"/>
      <c r="S80" s="23"/>
      <c r="T80" s="23"/>
      <c r="U80" s="24">
        <f t="shared" si="2"/>
        <v>0</v>
      </c>
      <c r="V80" s="24"/>
      <c r="W80" s="24"/>
      <c r="X80" s="25" t="s">
        <v>74</v>
      </c>
      <c r="Y80" s="25"/>
      <c r="Z80" s="25"/>
      <c r="AA80" s="25"/>
      <c r="AB80" s="24">
        <f t="shared" si="3"/>
        <v>0</v>
      </c>
      <c r="AC80" s="24"/>
      <c r="AD80" s="24"/>
      <c r="AE80" s="28">
        <f>243919</f>
        <v>243919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243919</f>
        <v>243919</v>
      </c>
      <c r="AX80" s="24"/>
      <c r="AY80" s="25" t="s">
        <v>74</v>
      </c>
      <c r="AZ80" s="25"/>
      <c r="BA80" s="24">
        <f t="shared" si="4"/>
        <v>0</v>
      </c>
      <c r="BB80" s="24"/>
      <c r="BC80" s="24"/>
      <c r="BD80" s="25" t="s">
        <v>74</v>
      </c>
      <c r="BE80" s="25"/>
      <c r="BF80" s="24">
        <f t="shared" si="5"/>
        <v>0</v>
      </c>
      <c r="BG80" s="24"/>
      <c r="BH80" s="28">
        <f>67480</f>
        <v>67480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67480</f>
        <v>67480</v>
      </c>
      <c r="BR80" s="24"/>
      <c r="BS80" s="24"/>
      <c r="BT80" s="27" t="s">
        <v>74</v>
      </c>
    </row>
    <row r="81" spans="1:72" s="1" customFormat="1" ht="45" customHeight="1">
      <c r="A81" s="16" t="s">
        <v>208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72</v>
      </c>
      <c r="N81" s="23"/>
      <c r="O81" s="23"/>
      <c r="P81" s="23" t="s">
        <v>209</v>
      </c>
      <c r="Q81" s="23"/>
      <c r="R81" s="23"/>
      <c r="S81" s="23"/>
      <c r="T81" s="23"/>
      <c r="U81" s="24">
        <f t="shared" si="2"/>
        <v>0</v>
      </c>
      <c r="V81" s="24"/>
      <c r="W81" s="24"/>
      <c r="X81" s="25" t="s">
        <v>74</v>
      </c>
      <c r="Y81" s="25"/>
      <c r="Z81" s="25"/>
      <c r="AA81" s="25"/>
      <c r="AB81" s="24">
        <f t="shared" si="3"/>
        <v>0</v>
      </c>
      <c r="AC81" s="24"/>
      <c r="AD81" s="24"/>
      <c r="AE81" s="28">
        <f>243919</f>
        <v>243919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243919</f>
        <v>243919</v>
      </c>
      <c r="AX81" s="24"/>
      <c r="AY81" s="25" t="s">
        <v>74</v>
      </c>
      <c r="AZ81" s="25"/>
      <c r="BA81" s="24">
        <f t="shared" si="4"/>
        <v>0</v>
      </c>
      <c r="BB81" s="24"/>
      <c r="BC81" s="24"/>
      <c r="BD81" s="25" t="s">
        <v>74</v>
      </c>
      <c r="BE81" s="25"/>
      <c r="BF81" s="24">
        <f t="shared" si="5"/>
        <v>0</v>
      </c>
      <c r="BG81" s="24"/>
      <c r="BH81" s="28">
        <f>67480</f>
        <v>67480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67480</f>
        <v>67480</v>
      </c>
      <c r="BR81" s="24"/>
      <c r="BS81" s="24"/>
      <c r="BT81" s="27" t="s">
        <v>74</v>
      </c>
    </row>
    <row r="82" spans="1:72" s="1" customFormat="1" ht="13.5" customHeight="1">
      <c r="A82" s="16" t="s">
        <v>210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72</v>
      </c>
      <c r="N82" s="23"/>
      <c r="O82" s="23"/>
      <c r="P82" s="23" t="s">
        <v>211</v>
      </c>
      <c r="Q82" s="23"/>
      <c r="R82" s="23"/>
      <c r="S82" s="23"/>
      <c r="T82" s="23"/>
      <c r="U82" s="24">
        <f t="shared" si="2"/>
        <v>0</v>
      </c>
      <c r="V82" s="24"/>
      <c r="W82" s="24"/>
      <c r="X82" s="25" t="s">
        <v>74</v>
      </c>
      <c r="Y82" s="25"/>
      <c r="Z82" s="25"/>
      <c r="AA82" s="25"/>
      <c r="AB82" s="24">
        <f t="shared" si="3"/>
        <v>0</v>
      </c>
      <c r="AC82" s="24"/>
      <c r="AD82" s="24"/>
      <c r="AE82" s="28">
        <f>8130300</f>
        <v>8130300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8130300</f>
        <v>8130300</v>
      </c>
      <c r="AX82" s="24"/>
      <c r="AY82" s="25" t="s">
        <v>74</v>
      </c>
      <c r="AZ82" s="25"/>
      <c r="BA82" s="24">
        <f t="shared" si="4"/>
        <v>0</v>
      </c>
      <c r="BB82" s="24"/>
      <c r="BC82" s="24"/>
      <c r="BD82" s="25" t="s">
        <v>74</v>
      </c>
      <c r="BE82" s="25"/>
      <c r="BF82" s="24">
        <f t="shared" si="5"/>
        <v>0</v>
      </c>
      <c r="BG82" s="24"/>
      <c r="BH82" s="28">
        <f>562500</f>
        <v>562500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4">
        <f>562500</f>
        <v>562500</v>
      </c>
      <c r="BR82" s="24"/>
      <c r="BS82" s="24"/>
      <c r="BT82" s="27" t="s">
        <v>74</v>
      </c>
    </row>
    <row r="83" spans="1:72" s="1" customFormat="1" ht="24" customHeight="1">
      <c r="A83" s="16" t="s">
        <v>212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72</v>
      </c>
      <c r="N83" s="23"/>
      <c r="O83" s="23"/>
      <c r="P83" s="23" t="s">
        <v>213</v>
      </c>
      <c r="Q83" s="23"/>
      <c r="R83" s="23"/>
      <c r="S83" s="23"/>
      <c r="T83" s="23"/>
      <c r="U83" s="24">
        <f t="shared" si="2"/>
        <v>0</v>
      </c>
      <c r="V83" s="24"/>
      <c r="W83" s="24"/>
      <c r="X83" s="25" t="s">
        <v>74</v>
      </c>
      <c r="Y83" s="25"/>
      <c r="Z83" s="25"/>
      <c r="AA83" s="25"/>
      <c r="AB83" s="24">
        <f t="shared" si="3"/>
        <v>0</v>
      </c>
      <c r="AC83" s="24"/>
      <c r="AD83" s="24"/>
      <c r="AE83" s="28">
        <f>8130300</f>
        <v>8130300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8130300</f>
        <v>8130300</v>
      </c>
      <c r="AX83" s="24"/>
      <c r="AY83" s="25" t="s">
        <v>74</v>
      </c>
      <c r="AZ83" s="25"/>
      <c r="BA83" s="24">
        <f t="shared" si="4"/>
        <v>0</v>
      </c>
      <c r="BB83" s="24"/>
      <c r="BC83" s="24"/>
      <c r="BD83" s="25" t="s">
        <v>74</v>
      </c>
      <c r="BE83" s="25"/>
      <c r="BF83" s="24">
        <f t="shared" si="5"/>
        <v>0</v>
      </c>
      <c r="BG83" s="24"/>
      <c r="BH83" s="28">
        <f>562500</f>
        <v>562500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4">
        <f>562500</f>
        <v>562500</v>
      </c>
      <c r="BR83" s="24"/>
      <c r="BS83" s="24"/>
      <c r="BT83" s="27" t="s">
        <v>74</v>
      </c>
    </row>
    <row r="84" spans="1:72" s="1" customFormat="1" ht="24" customHeight="1">
      <c r="A84" s="16" t="s">
        <v>214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72</v>
      </c>
      <c r="N84" s="23"/>
      <c r="O84" s="23"/>
      <c r="P84" s="23" t="s">
        <v>215</v>
      </c>
      <c r="Q84" s="23"/>
      <c r="R84" s="23"/>
      <c r="S84" s="23"/>
      <c r="T84" s="23"/>
      <c r="U84" s="24">
        <f t="shared" si="2"/>
        <v>0</v>
      </c>
      <c r="V84" s="24"/>
      <c r="W84" s="24"/>
      <c r="X84" s="25" t="s">
        <v>74</v>
      </c>
      <c r="Y84" s="25"/>
      <c r="Z84" s="25"/>
      <c r="AA84" s="25"/>
      <c r="AB84" s="24">
        <f t="shared" si="3"/>
        <v>0</v>
      </c>
      <c r="AC84" s="24"/>
      <c r="AD84" s="24"/>
      <c r="AE84" s="28">
        <f>8130300</f>
        <v>8130300</v>
      </c>
      <c r="AF84" s="26" t="s">
        <v>74</v>
      </c>
      <c r="AG84" s="25" t="s">
        <v>74</v>
      </c>
      <c r="AH84" s="25"/>
      <c r="AI84" s="25"/>
      <c r="AJ84" s="25" t="s">
        <v>74</v>
      </c>
      <c r="AK84" s="25"/>
      <c r="AL84" s="25" t="s">
        <v>74</v>
      </c>
      <c r="AM84" s="25"/>
      <c r="AN84" s="25" t="s">
        <v>74</v>
      </c>
      <c r="AO84" s="25"/>
      <c r="AP84" s="25" t="s">
        <v>74</v>
      </c>
      <c r="AQ84" s="25"/>
      <c r="AR84" s="25"/>
      <c r="AS84" s="26" t="s">
        <v>74</v>
      </c>
      <c r="AT84" s="25" t="s">
        <v>74</v>
      </c>
      <c r="AU84" s="25"/>
      <c r="AV84" s="25"/>
      <c r="AW84" s="24">
        <f>8130300</f>
        <v>8130300</v>
      </c>
      <c r="AX84" s="24"/>
      <c r="AY84" s="25" t="s">
        <v>74</v>
      </c>
      <c r="AZ84" s="25"/>
      <c r="BA84" s="24">
        <f t="shared" si="4"/>
        <v>0</v>
      </c>
      <c r="BB84" s="24"/>
      <c r="BC84" s="24"/>
      <c r="BD84" s="25" t="s">
        <v>74</v>
      </c>
      <c r="BE84" s="25"/>
      <c r="BF84" s="24">
        <f t="shared" si="5"/>
        <v>0</v>
      </c>
      <c r="BG84" s="24"/>
      <c r="BH84" s="28">
        <f>562500</f>
        <v>562500</v>
      </c>
      <c r="BI84" s="26" t="s">
        <v>74</v>
      </c>
      <c r="BJ84" s="26" t="s">
        <v>74</v>
      </c>
      <c r="BK84" s="26" t="s">
        <v>74</v>
      </c>
      <c r="BL84" s="26" t="s">
        <v>74</v>
      </c>
      <c r="BM84" s="26" t="s">
        <v>74</v>
      </c>
      <c r="BN84" s="26" t="s">
        <v>74</v>
      </c>
      <c r="BO84" s="26" t="s">
        <v>74</v>
      </c>
      <c r="BP84" s="26" t="s">
        <v>74</v>
      </c>
      <c r="BQ84" s="24">
        <f>562500</f>
        <v>562500</v>
      </c>
      <c r="BR84" s="24"/>
      <c r="BS84" s="24"/>
      <c r="BT84" s="27" t="s">
        <v>74</v>
      </c>
    </row>
    <row r="85" spans="1:72" s="1" customFormat="1" ht="13.5" customHeight="1">
      <c r="A85" s="16" t="s">
        <v>216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72</v>
      </c>
      <c r="N85" s="23"/>
      <c r="O85" s="23"/>
      <c r="P85" s="23" t="s">
        <v>217</v>
      </c>
      <c r="Q85" s="23"/>
      <c r="R85" s="23"/>
      <c r="S85" s="23"/>
      <c r="T85" s="23"/>
      <c r="U85" s="24">
        <f>50000</f>
        <v>50000</v>
      </c>
      <c r="V85" s="24"/>
      <c r="W85" s="24"/>
      <c r="X85" s="25" t="s">
        <v>74</v>
      </c>
      <c r="Y85" s="25"/>
      <c r="Z85" s="25"/>
      <c r="AA85" s="25"/>
      <c r="AB85" s="24">
        <f>50000</f>
        <v>50000</v>
      </c>
      <c r="AC85" s="24"/>
      <c r="AD85" s="24"/>
      <c r="AE85" s="26" t="s">
        <v>74</v>
      </c>
      <c r="AF85" s="26" t="s">
        <v>74</v>
      </c>
      <c r="AG85" s="25" t="s">
        <v>74</v>
      </c>
      <c r="AH85" s="25"/>
      <c r="AI85" s="25"/>
      <c r="AJ85" s="25" t="s">
        <v>74</v>
      </c>
      <c r="AK85" s="25"/>
      <c r="AL85" s="25" t="s">
        <v>74</v>
      </c>
      <c r="AM85" s="25"/>
      <c r="AN85" s="25" t="s">
        <v>74</v>
      </c>
      <c r="AO85" s="25"/>
      <c r="AP85" s="25" t="s">
        <v>74</v>
      </c>
      <c r="AQ85" s="25"/>
      <c r="AR85" s="25"/>
      <c r="AS85" s="26" t="s">
        <v>74</v>
      </c>
      <c r="AT85" s="25" t="s">
        <v>74</v>
      </c>
      <c r="AU85" s="25"/>
      <c r="AV85" s="25"/>
      <c r="AW85" s="24">
        <f>50000</f>
        <v>50000</v>
      </c>
      <c r="AX85" s="24"/>
      <c r="AY85" s="25" t="s">
        <v>74</v>
      </c>
      <c r="AZ85" s="25"/>
      <c r="BA85" s="25" t="s">
        <v>74</v>
      </c>
      <c r="BB85" s="25"/>
      <c r="BC85" s="25"/>
      <c r="BD85" s="25" t="s">
        <v>74</v>
      </c>
      <c r="BE85" s="25"/>
      <c r="BF85" s="25" t="s">
        <v>74</v>
      </c>
      <c r="BG85" s="25"/>
      <c r="BH85" s="26" t="s">
        <v>74</v>
      </c>
      <c r="BI85" s="26" t="s">
        <v>74</v>
      </c>
      <c r="BJ85" s="26" t="s">
        <v>74</v>
      </c>
      <c r="BK85" s="26" t="s">
        <v>74</v>
      </c>
      <c r="BL85" s="26" t="s">
        <v>74</v>
      </c>
      <c r="BM85" s="26" t="s">
        <v>74</v>
      </c>
      <c r="BN85" s="26" t="s">
        <v>74</v>
      </c>
      <c r="BO85" s="26" t="s">
        <v>74</v>
      </c>
      <c r="BP85" s="26" t="s">
        <v>74</v>
      </c>
      <c r="BQ85" s="25" t="s">
        <v>74</v>
      </c>
      <c r="BR85" s="25"/>
      <c r="BS85" s="25"/>
      <c r="BT85" s="27" t="s">
        <v>74</v>
      </c>
    </row>
    <row r="86" spans="1:72" s="1" customFormat="1" ht="24" customHeight="1">
      <c r="A86" s="16" t="s">
        <v>218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72</v>
      </c>
      <c r="N86" s="23"/>
      <c r="O86" s="23"/>
      <c r="P86" s="23" t="s">
        <v>219</v>
      </c>
      <c r="Q86" s="23"/>
      <c r="R86" s="23"/>
      <c r="S86" s="23"/>
      <c r="T86" s="23"/>
      <c r="U86" s="24">
        <f>50000</f>
        <v>50000</v>
      </c>
      <c r="V86" s="24"/>
      <c r="W86" s="24"/>
      <c r="X86" s="25" t="s">
        <v>74</v>
      </c>
      <c r="Y86" s="25"/>
      <c r="Z86" s="25"/>
      <c r="AA86" s="25"/>
      <c r="AB86" s="24">
        <f>50000</f>
        <v>50000</v>
      </c>
      <c r="AC86" s="24"/>
      <c r="AD86" s="24"/>
      <c r="AE86" s="26" t="s">
        <v>74</v>
      </c>
      <c r="AF86" s="26" t="s">
        <v>74</v>
      </c>
      <c r="AG86" s="25" t="s">
        <v>74</v>
      </c>
      <c r="AH86" s="25"/>
      <c r="AI86" s="25"/>
      <c r="AJ86" s="25" t="s">
        <v>74</v>
      </c>
      <c r="AK86" s="25"/>
      <c r="AL86" s="25" t="s">
        <v>74</v>
      </c>
      <c r="AM86" s="25"/>
      <c r="AN86" s="25" t="s">
        <v>74</v>
      </c>
      <c r="AO86" s="25"/>
      <c r="AP86" s="25" t="s">
        <v>74</v>
      </c>
      <c r="AQ86" s="25"/>
      <c r="AR86" s="25"/>
      <c r="AS86" s="26" t="s">
        <v>74</v>
      </c>
      <c r="AT86" s="25" t="s">
        <v>74</v>
      </c>
      <c r="AU86" s="25"/>
      <c r="AV86" s="25"/>
      <c r="AW86" s="24">
        <f>50000</f>
        <v>50000</v>
      </c>
      <c r="AX86" s="24"/>
      <c r="AY86" s="25" t="s">
        <v>74</v>
      </c>
      <c r="AZ86" s="25"/>
      <c r="BA86" s="25" t="s">
        <v>74</v>
      </c>
      <c r="BB86" s="25"/>
      <c r="BC86" s="25"/>
      <c r="BD86" s="25" t="s">
        <v>74</v>
      </c>
      <c r="BE86" s="25"/>
      <c r="BF86" s="25" t="s">
        <v>74</v>
      </c>
      <c r="BG86" s="25"/>
      <c r="BH86" s="26" t="s">
        <v>74</v>
      </c>
      <c r="BI86" s="26" t="s">
        <v>74</v>
      </c>
      <c r="BJ86" s="26" t="s">
        <v>74</v>
      </c>
      <c r="BK86" s="26" t="s">
        <v>74</v>
      </c>
      <c r="BL86" s="26" t="s">
        <v>74</v>
      </c>
      <c r="BM86" s="26" t="s">
        <v>74</v>
      </c>
      <c r="BN86" s="26" t="s">
        <v>74</v>
      </c>
      <c r="BO86" s="26" t="s">
        <v>74</v>
      </c>
      <c r="BP86" s="26" t="s">
        <v>74</v>
      </c>
      <c r="BQ86" s="25" t="s">
        <v>74</v>
      </c>
      <c r="BR86" s="25"/>
      <c r="BS86" s="25"/>
      <c r="BT86" s="27" t="s">
        <v>74</v>
      </c>
    </row>
    <row r="87" spans="1:72" s="1" customFormat="1" ht="24" customHeight="1">
      <c r="A87" s="16" t="s">
        <v>218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72</v>
      </c>
      <c r="N87" s="23"/>
      <c r="O87" s="23"/>
      <c r="P87" s="23" t="s">
        <v>220</v>
      </c>
      <c r="Q87" s="23"/>
      <c r="R87" s="23"/>
      <c r="S87" s="23"/>
      <c r="T87" s="23"/>
      <c r="U87" s="24">
        <f>50000</f>
        <v>50000</v>
      </c>
      <c r="V87" s="24"/>
      <c r="W87" s="24"/>
      <c r="X87" s="25" t="s">
        <v>74</v>
      </c>
      <c r="Y87" s="25"/>
      <c r="Z87" s="25"/>
      <c r="AA87" s="25"/>
      <c r="AB87" s="24">
        <f>50000</f>
        <v>50000</v>
      </c>
      <c r="AC87" s="24"/>
      <c r="AD87" s="24"/>
      <c r="AE87" s="26" t="s">
        <v>74</v>
      </c>
      <c r="AF87" s="26" t="s">
        <v>74</v>
      </c>
      <c r="AG87" s="25" t="s">
        <v>74</v>
      </c>
      <c r="AH87" s="25"/>
      <c r="AI87" s="25"/>
      <c r="AJ87" s="25" t="s">
        <v>74</v>
      </c>
      <c r="AK87" s="25"/>
      <c r="AL87" s="25" t="s">
        <v>74</v>
      </c>
      <c r="AM87" s="25"/>
      <c r="AN87" s="25" t="s">
        <v>74</v>
      </c>
      <c r="AO87" s="25"/>
      <c r="AP87" s="25" t="s">
        <v>74</v>
      </c>
      <c r="AQ87" s="25"/>
      <c r="AR87" s="25"/>
      <c r="AS87" s="26" t="s">
        <v>74</v>
      </c>
      <c r="AT87" s="25" t="s">
        <v>74</v>
      </c>
      <c r="AU87" s="25"/>
      <c r="AV87" s="25"/>
      <c r="AW87" s="24">
        <f>50000</f>
        <v>50000</v>
      </c>
      <c r="AX87" s="24"/>
      <c r="AY87" s="25" t="s">
        <v>74</v>
      </c>
      <c r="AZ87" s="25"/>
      <c r="BA87" s="25" t="s">
        <v>74</v>
      </c>
      <c r="BB87" s="25"/>
      <c r="BC87" s="25"/>
      <c r="BD87" s="25" t="s">
        <v>74</v>
      </c>
      <c r="BE87" s="25"/>
      <c r="BF87" s="25" t="s">
        <v>74</v>
      </c>
      <c r="BG87" s="25"/>
      <c r="BH87" s="26" t="s">
        <v>74</v>
      </c>
      <c r="BI87" s="26" t="s">
        <v>74</v>
      </c>
      <c r="BJ87" s="26" t="s">
        <v>74</v>
      </c>
      <c r="BK87" s="26" t="s">
        <v>74</v>
      </c>
      <c r="BL87" s="26" t="s">
        <v>74</v>
      </c>
      <c r="BM87" s="26" t="s">
        <v>74</v>
      </c>
      <c r="BN87" s="26" t="s">
        <v>74</v>
      </c>
      <c r="BO87" s="26" t="s">
        <v>74</v>
      </c>
      <c r="BP87" s="26" t="s">
        <v>74</v>
      </c>
      <c r="BQ87" s="25" t="s">
        <v>74</v>
      </c>
      <c r="BR87" s="25"/>
      <c r="BS87" s="25"/>
      <c r="BT87" s="27" t="s">
        <v>74</v>
      </c>
    </row>
    <row r="88" spans="1:72" s="1" customFormat="1" ht="13.5" customHeight="1">
      <c r="A88" s="29" t="s">
        <v>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30" t="s">
        <v>9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</row>
    <row r="89" spans="1:72" s="1" customFormat="1" ht="15.75" customHeight="1">
      <c r="A89" s="12" t="s">
        <v>221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</row>
    <row r="90" spans="1:72" s="1" customFormat="1" ht="28.5" customHeight="1">
      <c r="A90" s="3" t="s">
        <v>21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 t="s">
        <v>22</v>
      </c>
      <c r="N90" s="3"/>
      <c r="O90" s="3"/>
      <c r="P90" s="3" t="s">
        <v>23</v>
      </c>
      <c r="Q90" s="3"/>
      <c r="R90" s="3"/>
      <c r="S90" s="3"/>
      <c r="T90" s="3"/>
      <c r="U90" s="3" t="s">
        <v>24</v>
      </c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 t="s">
        <v>39</v>
      </c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s="1" customFormat="1" ht="126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3" t="s">
        <v>25</v>
      </c>
      <c r="V91" s="13"/>
      <c r="W91" s="13"/>
      <c r="X91" s="13" t="s">
        <v>26</v>
      </c>
      <c r="Y91" s="13"/>
      <c r="Z91" s="13"/>
      <c r="AA91" s="13"/>
      <c r="AB91" s="13" t="s">
        <v>27</v>
      </c>
      <c r="AC91" s="13"/>
      <c r="AD91" s="13"/>
      <c r="AE91" s="14" t="s">
        <v>28</v>
      </c>
      <c r="AF91" s="14" t="s">
        <v>29</v>
      </c>
      <c r="AG91" s="13" t="s">
        <v>30</v>
      </c>
      <c r="AH91" s="13"/>
      <c r="AI91" s="13"/>
      <c r="AJ91" s="13" t="s">
        <v>31</v>
      </c>
      <c r="AK91" s="13"/>
      <c r="AL91" s="13" t="s">
        <v>32</v>
      </c>
      <c r="AM91" s="13"/>
      <c r="AN91" s="13" t="s">
        <v>33</v>
      </c>
      <c r="AO91" s="13"/>
      <c r="AP91" s="13" t="s">
        <v>34</v>
      </c>
      <c r="AQ91" s="13"/>
      <c r="AR91" s="13"/>
      <c r="AS91" s="14" t="s">
        <v>35</v>
      </c>
      <c r="AT91" s="13" t="s">
        <v>36</v>
      </c>
      <c r="AU91" s="13"/>
      <c r="AV91" s="13"/>
      <c r="AW91" s="13" t="s">
        <v>37</v>
      </c>
      <c r="AX91" s="13"/>
      <c r="AY91" s="13" t="s">
        <v>38</v>
      </c>
      <c r="AZ91" s="13"/>
      <c r="BA91" s="13" t="s">
        <v>25</v>
      </c>
      <c r="BB91" s="13"/>
      <c r="BC91" s="13"/>
      <c r="BD91" s="13" t="s">
        <v>26</v>
      </c>
      <c r="BE91" s="13"/>
      <c r="BF91" s="13" t="s">
        <v>27</v>
      </c>
      <c r="BG91" s="13"/>
      <c r="BH91" s="14" t="s">
        <v>28</v>
      </c>
      <c r="BI91" s="14" t="s">
        <v>29</v>
      </c>
      <c r="BJ91" s="14" t="s">
        <v>30</v>
      </c>
      <c r="BK91" s="14" t="s">
        <v>31</v>
      </c>
      <c r="BL91" s="14" t="s">
        <v>32</v>
      </c>
      <c r="BM91" s="14" t="s">
        <v>33</v>
      </c>
      <c r="BN91" s="14" t="s">
        <v>34</v>
      </c>
      <c r="BO91" s="14" t="s">
        <v>35</v>
      </c>
      <c r="BP91" s="14" t="s">
        <v>36</v>
      </c>
      <c r="BQ91" s="13" t="s">
        <v>37</v>
      </c>
      <c r="BR91" s="13"/>
      <c r="BS91" s="13"/>
      <c r="BT91" s="14" t="s">
        <v>38</v>
      </c>
    </row>
    <row r="92" spans="1:72" s="1" customFormat="1" ht="13.5" customHeight="1">
      <c r="A92" s="3" t="s">
        <v>40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 t="s">
        <v>41</v>
      </c>
      <c r="N92" s="3"/>
      <c r="O92" s="3"/>
      <c r="P92" s="3" t="s">
        <v>42</v>
      </c>
      <c r="Q92" s="3"/>
      <c r="R92" s="3"/>
      <c r="S92" s="3"/>
      <c r="T92" s="3"/>
      <c r="U92" s="3" t="s">
        <v>43</v>
      </c>
      <c r="V92" s="3"/>
      <c r="W92" s="3"/>
      <c r="X92" s="3" t="s">
        <v>44</v>
      </c>
      <c r="Y92" s="3"/>
      <c r="Z92" s="3"/>
      <c r="AA92" s="3"/>
      <c r="AB92" s="3" t="s">
        <v>45</v>
      </c>
      <c r="AC92" s="3"/>
      <c r="AD92" s="3"/>
      <c r="AE92" s="15" t="s">
        <v>46</v>
      </c>
      <c r="AF92" s="15" t="s">
        <v>47</v>
      </c>
      <c r="AG92" s="3" t="s">
        <v>48</v>
      </c>
      <c r="AH92" s="3"/>
      <c r="AI92" s="3"/>
      <c r="AJ92" s="3" t="s">
        <v>49</v>
      </c>
      <c r="AK92" s="3"/>
      <c r="AL92" s="3" t="s">
        <v>50</v>
      </c>
      <c r="AM92" s="3"/>
      <c r="AN92" s="3" t="s">
        <v>51</v>
      </c>
      <c r="AO92" s="3"/>
      <c r="AP92" s="3" t="s">
        <v>52</v>
      </c>
      <c r="AQ92" s="3"/>
      <c r="AR92" s="3"/>
      <c r="AS92" s="15" t="s">
        <v>53</v>
      </c>
      <c r="AT92" s="3" t="s">
        <v>54</v>
      </c>
      <c r="AU92" s="3"/>
      <c r="AV92" s="3"/>
      <c r="AW92" s="3" t="s">
        <v>55</v>
      </c>
      <c r="AX92" s="3"/>
      <c r="AY92" s="3" t="s">
        <v>56</v>
      </c>
      <c r="AZ92" s="3"/>
      <c r="BA92" s="3" t="s">
        <v>57</v>
      </c>
      <c r="BB92" s="3"/>
      <c r="BC92" s="3"/>
      <c r="BD92" s="3" t="s">
        <v>58</v>
      </c>
      <c r="BE92" s="3"/>
      <c r="BF92" s="3" t="s">
        <v>59</v>
      </c>
      <c r="BG92" s="3"/>
      <c r="BH92" s="15" t="s">
        <v>60</v>
      </c>
      <c r="BI92" s="15" t="s">
        <v>61</v>
      </c>
      <c r="BJ92" s="15" t="s">
        <v>62</v>
      </c>
      <c r="BK92" s="15" t="s">
        <v>63</v>
      </c>
      <c r="BL92" s="15" t="s">
        <v>64</v>
      </c>
      <c r="BM92" s="15" t="s">
        <v>65</v>
      </c>
      <c r="BN92" s="15" t="s">
        <v>66</v>
      </c>
      <c r="BO92" s="15" t="s">
        <v>67</v>
      </c>
      <c r="BP92" s="15" t="s">
        <v>68</v>
      </c>
      <c r="BQ92" s="3" t="s">
        <v>69</v>
      </c>
      <c r="BR92" s="3"/>
      <c r="BS92" s="3"/>
      <c r="BT92" s="15" t="s">
        <v>70</v>
      </c>
    </row>
    <row r="93" spans="1:72" s="1" customFormat="1" ht="24" customHeight="1">
      <c r="A93" s="16" t="s">
        <v>222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7" t="s">
        <v>223</v>
      </c>
      <c r="N93" s="17"/>
      <c r="O93" s="17"/>
      <c r="P93" s="17" t="s">
        <v>73</v>
      </c>
      <c r="Q93" s="17"/>
      <c r="R93" s="17"/>
      <c r="S93" s="17"/>
      <c r="T93" s="17"/>
      <c r="U93" s="18">
        <f>54155512.73</f>
        <v>54155512.73</v>
      </c>
      <c r="V93" s="18"/>
      <c r="W93" s="18"/>
      <c r="X93" s="19" t="s">
        <v>74</v>
      </c>
      <c r="Y93" s="19"/>
      <c r="Z93" s="19"/>
      <c r="AA93" s="19"/>
      <c r="AB93" s="18">
        <f>54155512.73</f>
        <v>54155512.73</v>
      </c>
      <c r="AC93" s="18"/>
      <c r="AD93" s="18"/>
      <c r="AE93" s="20">
        <f>198202</f>
        <v>198202</v>
      </c>
      <c r="AF93" s="21" t="s">
        <v>74</v>
      </c>
      <c r="AG93" s="19" t="s">
        <v>74</v>
      </c>
      <c r="AH93" s="19"/>
      <c r="AI93" s="19"/>
      <c r="AJ93" s="19" t="s">
        <v>74</v>
      </c>
      <c r="AK93" s="19"/>
      <c r="AL93" s="19" t="s">
        <v>74</v>
      </c>
      <c r="AM93" s="19"/>
      <c r="AN93" s="19" t="s">
        <v>74</v>
      </c>
      <c r="AO93" s="19"/>
      <c r="AP93" s="19" t="s">
        <v>74</v>
      </c>
      <c r="AQ93" s="19"/>
      <c r="AR93" s="19"/>
      <c r="AS93" s="21" t="s">
        <v>74</v>
      </c>
      <c r="AT93" s="19" t="s">
        <v>74</v>
      </c>
      <c r="AU93" s="19"/>
      <c r="AV93" s="19"/>
      <c r="AW93" s="18">
        <f>54353714.73</f>
        <v>54353714.73</v>
      </c>
      <c r="AX93" s="18"/>
      <c r="AY93" s="19" t="s">
        <v>74</v>
      </c>
      <c r="AZ93" s="19"/>
      <c r="BA93" s="18">
        <f>8104262.73</f>
        <v>8104262.73</v>
      </c>
      <c r="BB93" s="18"/>
      <c r="BC93" s="18"/>
      <c r="BD93" s="19" t="s">
        <v>74</v>
      </c>
      <c r="BE93" s="19"/>
      <c r="BF93" s="18">
        <f>8104262.73</f>
        <v>8104262.73</v>
      </c>
      <c r="BG93" s="18"/>
      <c r="BH93" s="20">
        <f>97882</f>
        <v>97882</v>
      </c>
      <c r="BI93" s="21" t="s">
        <v>74</v>
      </c>
      <c r="BJ93" s="21" t="s">
        <v>74</v>
      </c>
      <c r="BK93" s="21" t="s">
        <v>74</v>
      </c>
      <c r="BL93" s="21" t="s">
        <v>74</v>
      </c>
      <c r="BM93" s="21" t="s">
        <v>74</v>
      </c>
      <c r="BN93" s="21" t="s">
        <v>74</v>
      </c>
      <c r="BO93" s="21" t="s">
        <v>74</v>
      </c>
      <c r="BP93" s="21" t="s">
        <v>74</v>
      </c>
      <c r="BQ93" s="18">
        <f>8202144.73</f>
        <v>8202144.73</v>
      </c>
      <c r="BR93" s="18"/>
      <c r="BS93" s="18"/>
      <c r="BT93" s="22" t="s">
        <v>74</v>
      </c>
    </row>
    <row r="94" spans="1:72" s="1" customFormat="1" ht="13.5" customHeight="1">
      <c r="A94" s="16" t="s">
        <v>224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223</v>
      </c>
      <c r="N94" s="23"/>
      <c r="O94" s="23"/>
      <c r="P94" s="31" t="s">
        <v>225</v>
      </c>
      <c r="Q94" s="31"/>
      <c r="R94" s="31"/>
      <c r="S94" s="31"/>
      <c r="T94" s="31"/>
      <c r="U94" s="24">
        <f>13037258</f>
        <v>13037258</v>
      </c>
      <c r="V94" s="24"/>
      <c r="W94" s="24"/>
      <c r="X94" s="25" t="s">
        <v>74</v>
      </c>
      <c r="Y94" s="25"/>
      <c r="Z94" s="25"/>
      <c r="AA94" s="25"/>
      <c r="AB94" s="24">
        <f>13037258</f>
        <v>13037258</v>
      </c>
      <c r="AC94" s="24"/>
      <c r="AD94" s="24"/>
      <c r="AE94" s="28">
        <f>148800</f>
        <v>148800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13186058</f>
        <v>13186058</v>
      </c>
      <c r="AX94" s="24"/>
      <c r="AY94" s="25" t="s">
        <v>74</v>
      </c>
      <c r="AZ94" s="25"/>
      <c r="BA94" s="24">
        <f>3442115.39</f>
        <v>3442115.39</v>
      </c>
      <c r="BB94" s="24"/>
      <c r="BC94" s="24"/>
      <c r="BD94" s="25" t="s">
        <v>74</v>
      </c>
      <c r="BE94" s="25"/>
      <c r="BF94" s="24">
        <f>3442115.39</f>
        <v>3442115.39</v>
      </c>
      <c r="BG94" s="24"/>
      <c r="BH94" s="28">
        <f>48480</f>
        <v>48480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4">
        <f>3490595.39</f>
        <v>3490595.39</v>
      </c>
      <c r="BR94" s="24"/>
      <c r="BS94" s="24"/>
      <c r="BT94" s="27" t="s">
        <v>74</v>
      </c>
    </row>
    <row r="95" spans="1:72" s="1" customFormat="1" ht="33.75" customHeight="1">
      <c r="A95" s="16" t="s">
        <v>226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223</v>
      </c>
      <c r="N95" s="23"/>
      <c r="O95" s="23"/>
      <c r="P95" s="31" t="s">
        <v>227</v>
      </c>
      <c r="Q95" s="31"/>
      <c r="R95" s="31"/>
      <c r="S95" s="31"/>
      <c r="T95" s="31"/>
      <c r="U95" s="24">
        <f>1023929</f>
        <v>1023929</v>
      </c>
      <c r="V95" s="24"/>
      <c r="W95" s="24"/>
      <c r="X95" s="25" t="s">
        <v>74</v>
      </c>
      <c r="Y95" s="25"/>
      <c r="Z95" s="25"/>
      <c r="AA95" s="25"/>
      <c r="AB95" s="24">
        <f>1023929</f>
        <v>1023929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1023929</f>
        <v>1023929</v>
      </c>
      <c r="AX95" s="24"/>
      <c r="AY95" s="25" t="s">
        <v>74</v>
      </c>
      <c r="AZ95" s="25"/>
      <c r="BA95" s="24">
        <f>287874.68</f>
        <v>287874.68</v>
      </c>
      <c r="BB95" s="24"/>
      <c r="BC95" s="24"/>
      <c r="BD95" s="25" t="s">
        <v>74</v>
      </c>
      <c r="BE95" s="25"/>
      <c r="BF95" s="24">
        <f>287874.68</f>
        <v>287874.68</v>
      </c>
      <c r="BG95" s="24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4">
        <f>287874.68</f>
        <v>287874.68</v>
      </c>
      <c r="BR95" s="24"/>
      <c r="BS95" s="24"/>
      <c r="BT95" s="27" t="s">
        <v>74</v>
      </c>
    </row>
    <row r="96" spans="1:72" s="1" customFormat="1" ht="54.75" customHeight="1">
      <c r="A96" s="16" t="s">
        <v>228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223</v>
      </c>
      <c r="N96" s="23"/>
      <c r="O96" s="23"/>
      <c r="P96" s="31" t="s">
        <v>229</v>
      </c>
      <c r="Q96" s="31"/>
      <c r="R96" s="31"/>
      <c r="S96" s="31"/>
      <c r="T96" s="31"/>
      <c r="U96" s="24">
        <f>1023929</f>
        <v>1023929</v>
      </c>
      <c r="V96" s="24"/>
      <c r="W96" s="24"/>
      <c r="X96" s="25" t="s">
        <v>74</v>
      </c>
      <c r="Y96" s="25"/>
      <c r="Z96" s="25"/>
      <c r="AA96" s="25"/>
      <c r="AB96" s="24">
        <f>1023929</f>
        <v>1023929</v>
      </c>
      <c r="AC96" s="24"/>
      <c r="AD96" s="24"/>
      <c r="AE96" s="26" t="s">
        <v>74</v>
      </c>
      <c r="AF96" s="26" t="s">
        <v>74</v>
      </c>
      <c r="AG96" s="25" t="s">
        <v>74</v>
      </c>
      <c r="AH96" s="25"/>
      <c r="AI96" s="25"/>
      <c r="AJ96" s="25" t="s">
        <v>74</v>
      </c>
      <c r="AK96" s="25"/>
      <c r="AL96" s="25" t="s">
        <v>74</v>
      </c>
      <c r="AM96" s="25"/>
      <c r="AN96" s="25" t="s">
        <v>74</v>
      </c>
      <c r="AO96" s="25"/>
      <c r="AP96" s="25" t="s">
        <v>74</v>
      </c>
      <c r="AQ96" s="25"/>
      <c r="AR96" s="25"/>
      <c r="AS96" s="26" t="s">
        <v>74</v>
      </c>
      <c r="AT96" s="25" t="s">
        <v>74</v>
      </c>
      <c r="AU96" s="25"/>
      <c r="AV96" s="25"/>
      <c r="AW96" s="24">
        <f>1023929</f>
        <v>1023929</v>
      </c>
      <c r="AX96" s="24"/>
      <c r="AY96" s="25" t="s">
        <v>74</v>
      </c>
      <c r="AZ96" s="25"/>
      <c r="BA96" s="24">
        <f>287874.68</f>
        <v>287874.68</v>
      </c>
      <c r="BB96" s="24"/>
      <c r="BC96" s="24"/>
      <c r="BD96" s="25" t="s">
        <v>74</v>
      </c>
      <c r="BE96" s="25"/>
      <c r="BF96" s="24">
        <f>287874.68</f>
        <v>287874.68</v>
      </c>
      <c r="BG96" s="24"/>
      <c r="BH96" s="26" t="s">
        <v>74</v>
      </c>
      <c r="BI96" s="26" t="s">
        <v>74</v>
      </c>
      <c r="BJ96" s="26" t="s">
        <v>74</v>
      </c>
      <c r="BK96" s="26" t="s">
        <v>74</v>
      </c>
      <c r="BL96" s="26" t="s">
        <v>74</v>
      </c>
      <c r="BM96" s="26" t="s">
        <v>74</v>
      </c>
      <c r="BN96" s="26" t="s">
        <v>74</v>
      </c>
      <c r="BO96" s="26" t="s">
        <v>74</v>
      </c>
      <c r="BP96" s="26" t="s">
        <v>74</v>
      </c>
      <c r="BQ96" s="24">
        <f>287874.68</f>
        <v>287874.68</v>
      </c>
      <c r="BR96" s="24"/>
      <c r="BS96" s="24"/>
      <c r="BT96" s="27" t="s">
        <v>74</v>
      </c>
    </row>
    <row r="97" spans="1:72" s="1" customFormat="1" ht="24" customHeight="1">
      <c r="A97" s="16" t="s">
        <v>230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223</v>
      </c>
      <c r="N97" s="23"/>
      <c r="O97" s="23"/>
      <c r="P97" s="31" t="s">
        <v>231</v>
      </c>
      <c r="Q97" s="31"/>
      <c r="R97" s="31"/>
      <c r="S97" s="31"/>
      <c r="T97" s="31"/>
      <c r="U97" s="24">
        <f>1023929</f>
        <v>1023929</v>
      </c>
      <c r="V97" s="24"/>
      <c r="W97" s="24"/>
      <c r="X97" s="25" t="s">
        <v>74</v>
      </c>
      <c r="Y97" s="25"/>
      <c r="Z97" s="25"/>
      <c r="AA97" s="25"/>
      <c r="AB97" s="24">
        <f>1023929</f>
        <v>1023929</v>
      </c>
      <c r="AC97" s="24"/>
      <c r="AD97" s="24"/>
      <c r="AE97" s="26" t="s">
        <v>74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1023929</f>
        <v>1023929</v>
      </c>
      <c r="AX97" s="24"/>
      <c r="AY97" s="25" t="s">
        <v>74</v>
      </c>
      <c r="AZ97" s="25"/>
      <c r="BA97" s="24">
        <f>287874.68</f>
        <v>287874.68</v>
      </c>
      <c r="BB97" s="24"/>
      <c r="BC97" s="24"/>
      <c r="BD97" s="25" t="s">
        <v>74</v>
      </c>
      <c r="BE97" s="25"/>
      <c r="BF97" s="24">
        <f>287874.68</f>
        <v>287874.68</v>
      </c>
      <c r="BG97" s="24"/>
      <c r="BH97" s="26" t="s">
        <v>74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4">
        <f>287874.68</f>
        <v>287874.68</v>
      </c>
      <c r="BR97" s="24"/>
      <c r="BS97" s="24"/>
      <c r="BT97" s="27" t="s">
        <v>74</v>
      </c>
    </row>
    <row r="98" spans="1:72" s="1" customFormat="1" ht="24" customHeight="1">
      <c r="A98" s="16" t="s">
        <v>232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223</v>
      </c>
      <c r="N98" s="23"/>
      <c r="O98" s="23"/>
      <c r="P98" s="31" t="s">
        <v>233</v>
      </c>
      <c r="Q98" s="31"/>
      <c r="R98" s="31"/>
      <c r="S98" s="31"/>
      <c r="T98" s="31"/>
      <c r="U98" s="24">
        <f>786428</f>
        <v>786428</v>
      </c>
      <c r="V98" s="24"/>
      <c r="W98" s="24"/>
      <c r="X98" s="25" t="s">
        <v>74</v>
      </c>
      <c r="Y98" s="25"/>
      <c r="Z98" s="25"/>
      <c r="AA98" s="25"/>
      <c r="AB98" s="24">
        <f>786428</f>
        <v>786428</v>
      </c>
      <c r="AC98" s="24"/>
      <c r="AD98" s="24"/>
      <c r="AE98" s="26" t="s">
        <v>74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786428</f>
        <v>786428</v>
      </c>
      <c r="AX98" s="24"/>
      <c r="AY98" s="25" t="s">
        <v>74</v>
      </c>
      <c r="AZ98" s="25"/>
      <c r="BA98" s="24">
        <f>226318.68</f>
        <v>226318.68</v>
      </c>
      <c r="BB98" s="24"/>
      <c r="BC98" s="24"/>
      <c r="BD98" s="25" t="s">
        <v>74</v>
      </c>
      <c r="BE98" s="25"/>
      <c r="BF98" s="24">
        <f>226318.68</f>
        <v>226318.68</v>
      </c>
      <c r="BG98" s="24"/>
      <c r="BH98" s="26" t="s">
        <v>74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4">
        <f>226318.68</f>
        <v>226318.68</v>
      </c>
      <c r="BR98" s="24"/>
      <c r="BS98" s="24"/>
      <c r="BT98" s="27" t="s">
        <v>74</v>
      </c>
    </row>
    <row r="99" spans="1:72" s="1" customFormat="1" ht="33.75" customHeight="1">
      <c r="A99" s="16" t="s">
        <v>234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223</v>
      </c>
      <c r="N99" s="23"/>
      <c r="O99" s="23"/>
      <c r="P99" s="31" t="s">
        <v>235</v>
      </c>
      <c r="Q99" s="31"/>
      <c r="R99" s="31"/>
      <c r="S99" s="31"/>
      <c r="T99" s="31"/>
      <c r="U99" s="24">
        <f>237501</f>
        <v>237501</v>
      </c>
      <c r="V99" s="24"/>
      <c r="W99" s="24"/>
      <c r="X99" s="25" t="s">
        <v>74</v>
      </c>
      <c r="Y99" s="25"/>
      <c r="Z99" s="25"/>
      <c r="AA99" s="25"/>
      <c r="AB99" s="24">
        <f>237501</f>
        <v>237501</v>
      </c>
      <c r="AC99" s="24"/>
      <c r="AD99" s="24"/>
      <c r="AE99" s="26" t="s">
        <v>74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237501</f>
        <v>237501</v>
      </c>
      <c r="AX99" s="24"/>
      <c r="AY99" s="25" t="s">
        <v>74</v>
      </c>
      <c r="AZ99" s="25"/>
      <c r="BA99" s="24">
        <f>61556</f>
        <v>61556</v>
      </c>
      <c r="BB99" s="24"/>
      <c r="BC99" s="24"/>
      <c r="BD99" s="25" t="s">
        <v>74</v>
      </c>
      <c r="BE99" s="25"/>
      <c r="BF99" s="24">
        <f>61556</f>
        <v>61556</v>
      </c>
      <c r="BG99" s="24"/>
      <c r="BH99" s="26" t="s">
        <v>74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61556</f>
        <v>61556</v>
      </c>
      <c r="BR99" s="24"/>
      <c r="BS99" s="24"/>
      <c r="BT99" s="27" t="s">
        <v>74</v>
      </c>
    </row>
    <row r="100" spans="1:72" s="1" customFormat="1" ht="45" customHeight="1">
      <c r="A100" s="16" t="s">
        <v>236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223</v>
      </c>
      <c r="N100" s="23"/>
      <c r="O100" s="23"/>
      <c r="P100" s="31" t="s">
        <v>237</v>
      </c>
      <c r="Q100" s="31"/>
      <c r="R100" s="31"/>
      <c r="S100" s="31"/>
      <c r="T100" s="31"/>
      <c r="U100" s="24">
        <f>6296271</f>
        <v>6296271</v>
      </c>
      <c r="V100" s="24"/>
      <c r="W100" s="24"/>
      <c r="X100" s="25" t="s">
        <v>74</v>
      </c>
      <c r="Y100" s="25"/>
      <c r="Z100" s="25"/>
      <c r="AA100" s="25"/>
      <c r="AB100" s="24">
        <f>6296271</f>
        <v>6296271</v>
      </c>
      <c r="AC100" s="24"/>
      <c r="AD100" s="24"/>
      <c r="AE100" s="28">
        <f>51840</f>
        <v>51840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6348111</f>
        <v>6348111</v>
      </c>
      <c r="AX100" s="24"/>
      <c r="AY100" s="25" t="s">
        <v>74</v>
      </c>
      <c r="AZ100" s="25"/>
      <c r="BA100" s="24">
        <f>1600668.94</f>
        <v>1600668.94</v>
      </c>
      <c r="BB100" s="24"/>
      <c r="BC100" s="24"/>
      <c r="BD100" s="25" t="s">
        <v>74</v>
      </c>
      <c r="BE100" s="25"/>
      <c r="BF100" s="24">
        <f>1600668.94</f>
        <v>1600668.94</v>
      </c>
      <c r="BG100" s="24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4">
        <f>1600668.94</f>
        <v>1600668.94</v>
      </c>
      <c r="BR100" s="24"/>
      <c r="BS100" s="24"/>
      <c r="BT100" s="27" t="s">
        <v>74</v>
      </c>
    </row>
    <row r="101" spans="1:72" s="1" customFormat="1" ht="54.75" customHeight="1">
      <c r="A101" s="16" t="s">
        <v>228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223</v>
      </c>
      <c r="N101" s="23"/>
      <c r="O101" s="23"/>
      <c r="P101" s="31" t="s">
        <v>238</v>
      </c>
      <c r="Q101" s="31"/>
      <c r="R101" s="31"/>
      <c r="S101" s="31"/>
      <c r="T101" s="31"/>
      <c r="U101" s="24">
        <f>4731435</f>
        <v>4731435</v>
      </c>
      <c r="V101" s="24"/>
      <c r="W101" s="24"/>
      <c r="X101" s="25" t="s">
        <v>74</v>
      </c>
      <c r="Y101" s="25"/>
      <c r="Z101" s="25"/>
      <c r="AA101" s="25"/>
      <c r="AB101" s="24">
        <f>4731435</f>
        <v>4731435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4731435</f>
        <v>4731435</v>
      </c>
      <c r="AX101" s="24"/>
      <c r="AY101" s="25" t="s">
        <v>74</v>
      </c>
      <c r="AZ101" s="25"/>
      <c r="BA101" s="24">
        <f>1201443.2</f>
        <v>1201443.2</v>
      </c>
      <c r="BB101" s="24"/>
      <c r="BC101" s="24"/>
      <c r="BD101" s="25" t="s">
        <v>74</v>
      </c>
      <c r="BE101" s="25"/>
      <c r="BF101" s="24">
        <f>1201443.2</f>
        <v>1201443.2</v>
      </c>
      <c r="BG101" s="24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4">
        <f>1201443.2</f>
        <v>1201443.2</v>
      </c>
      <c r="BR101" s="24"/>
      <c r="BS101" s="24"/>
      <c r="BT101" s="27" t="s">
        <v>74</v>
      </c>
    </row>
    <row r="102" spans="1:72" s="1" customFormat="1" ht="24" customHeight="1">
      <c r="A102" s="16" t="s">
        <v>230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223</v>
      </c>
      <c r="N102" s="23"/>
      <c r="O102" s="23"/>
      <c r="P102" s="31" t="s">
        <v>239</v>
      </c>
      <c r="Q102" s="31"/>
      <c r="R102" s="31"/>
      <c r="S102" s="31"/>
      <c r="T102" s="31"/>
      <c r="U102" s="24">
        <f>4731435</f>
        <v>4731435</v>
      </c>
      <c r="V102" s="24"/>
      <c r="W102" s="24"/>
      <c r="X102" s="25" t="s">
        <v>74</v>
      </c>
      <c r="Y102" s="25"/>
      <c r="Z102" s="25"/>
      <c r="AA102" s="25"/>
      <c r="AB102" s="24">
        <f>4731435</f>
        <v>4731435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4731435</f>
        <v>4731435</v>
      </c>
      <c r="AX102" s="24"/>
      <c r="AY102" s="25" t="s">
        <v>74</v>
      </c>
      <c r="AZ102" s="25"/>
      <c r="BA102" s="24">
        <f>1201443.2</f>
        <v>1201443.2</v>
      </c>
      <c r="BB102" s="24"/>
      <c r="BC102" s="24"/>
      <c r="BD102" s="25" t="s">
        <v>74</v>
      </c>
      <c r="BE102" s="25"/>
      <c r="BF102" s="24">
        <f>1201443.2</f>
        <v>1201443.2</v>
      </c>
      <c r="BG102" s="24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4">
        <f>1201443.2</f>
        <v>1201443.2</v>
      </c>
      <c r="BR102" s="24"/>
      <c r="BS102" s="24"/>
      <c r="BT102" s="27" t="s">
        <v>74</v>
      </c>
    </row>
    <row r="103" spans="1:72" s="1" customFormat="1" ht="24" customHeight="1">
      <c r="A103" s="16" t="s">
        <v>232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223</v>
      </c>
      <c r="N103" s="23"/>
      <c r="O103" s="23"/>
      <c r="P103" s="31" t="s">
        <v>240</v>
      </c>
      <c r="Q103" s="31"/>
      <c r="R103" s="31"/>
      <c r="S103" s="31"/>
      <c r="T103" s="31"/>
      <c r="U103" s="24">
        <f>3641578</f>
        <v>3641578</v>
      </c>
      <c r="V103" s="24"/>
      <c r="W103" s="24"/>
      <c r="X103" s="25" t="s">
        <v>74</v>
      </c>
      <c r="Y103" s="25"/>
      <c r="Z103" s="25"/>
      <c r="AA103" s="25"/>
      <c r="AB103" s="24">
        <f>3641578</f>
        <v>3641578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3641578</f>
        <v>3641578</v>
      </c>
      <c r="AX103" s="24"/>
      <c r="AY103" s="25" t="s">
        <v>74</v>
      </c>
      <c r="AZ103" s="25"/>
      <c r="BA103" s="24">
        <f>954388.2</f>
        <v>954388.2</v>
      </c>
      <c r="BB103" s="24"/>
      <c r="BC103" s="24"/>
      <c r="BD103" s="25" t="s">
        <v>74</v>
      </c>
      <c r="BE103" s="25"/>
      <c r="BF103" s="24">
        <f>954388.2</f>
        <v>954388.2</v>
      </c>
      <c r="BG103" s="24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4">
        <f>954388.2</f>
        <v>954388.2</v>
      </c>
      <c r="BR103" s="24"/>
      <c r="BS103" s="24"/>
      <c r="BT103" s="27" t="s">
        <v>74</v>
      </c>
    </row>
    <row r="104" spans="1:72" s="1" customFormat="1" ht="33.75" customHeight="1">
      <c r="A104" s="16" t="s">
        <v>234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223</v>
      </c>
      <c r="N104" s="23"/>
      <c r="O104" s="23"/>
      <c r="P104" s="31" t="s">
        <v>241</v>
      </c>
      <c r="Q104" s="31"/>
      <c r="R104" s="31"/>
      <c r="S104" s="31"/>
      <c r="T104" s="31"/>
      <c r="U104" s="24">
        <f>1089857</f>
        <v>1089857</v>
      </c>
      <c r="V104" s="24"/>
      <c r="W104" s="24"/>
      <c r="X104" s="25" t="s">
        <v>74</v>
      </c>
      <c r="Y104" s="25"/>
      <c r="Z104" s="25"/>
      <c r="AA104" s="25"/>
      <c r="AB104" s="24">
        <f>1089857</f>
        <v>1089857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1089857</f>
        <v>1089857</v>
      </c>
      <c r="AX104" s="24"/>
      <c r="AY104" s="25" t="s">
        <v>74</v>
      </c>
      <c r="AZ104" s="25"/>
      <c r="BA104" s="24">
        <f>247055</f>
        <v>247055</v>
      </c>
      <c r="BB104" s="24"/>
      <c r="BC104" s="24"/>
      <c r="BD104" s="25" t="s">
        <v>74</v>
      </c>
      <c r="BE104" s="25"/>
      <c r="BF104" s="24">
        <f>247055</f>
        <v>247055</v>
      </c>
      <c r="BG104" s="24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4">
        <f>247055</f>
        <v>247055</v>
      </c>
      <c r="BR104" s="24"/>
      <c r="BS104" s="24"/>
      <c r="BT104" s="27" t="s">
        <v>74</v>
      </c>
    </row>
    <row r="105" spans="1:72" s="1" customFormat="1" ht="24" customHeight="1">
      <c r="A105" s="16" t="s">
        <v>242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223</v>
      </c>
      <c r="N105" s="23"/>
      <c r="O105" s="23"/>
      <c r="P105" s="31" t="s">
        <v>243</v>
      </c>
      <c r="Q105" s="31"/>
      <c r="R105" s="31"/>
      <c r="S105" s="31"/>
      <c r="T105" s="31"/>
      <c r="U105" s="24">
        <f>1509636</f>
        <v>1509636</v>
      </c>
      <c r="V105" s="24"/>
      <c r="W105" s="24"/>
      <c r="X105" s="25" t="s">
        <v>74</v>
      </c>
      <c r="Y105" s="25"/>
      <c r="Z105" s="25"/>
      <c r="AA105" s="25"/>
      <c r="AB105" s="24">
        <f>1509636</f>
        <v>1509636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1509636</f>
        <v>1509636</v>
      </c>
      <c r="AX105" s="24"/>
      <c r="AY105" s="25" t="s">
        <v>74</v>
      </c>
      <c r="AZ105" s="25"/>
      <c r="BA105" s="24">
        <f>394725.74</f>
        <v>394725.74</v>
      </c>
      <c r="BB105" s="24"/>
      <c r="BC105" s="24"/>
      <c r="BD105" s="25" t="s">
        <v>74</v>
      </c>
      <c r="BE105" s="25"/>
      <c r="BF105" s="24">
        <f>394725.74</f>
        <v>394725.74</v>
      </c>
      <c r="BG105" s="24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4">
        <f>394725.74</f>
        <v>394725.74</v>
      </c>
      <c r="BR105" s="24"/>
      <c r="BS105" s="24"/>
      <c r="BT105" s="27" t="s">
        <v>74</v>
      </c>
    </row>
    <row r="106" spans="1:72" s="1" customFormat="1" ht="24" customHeight="1">
      <c r="A106" s="16" t="s">
        <v>244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223</v>
      </c>
      <c r="N106" s="23"/>
      <c r="O106" s="23"/>
      <c r="P106" s="31" t="s">
        <v>245</v>
      </c>
      <c r="Q106" s="31"/>
      <c r="R106" s="31"/>
      <c r="S106" s="31"/>
      <c r="T106" s="31"/>
      <c r="U106" s="24">
        <f>1509636</f>
        <v>1509636</v>
      </c>
      <c r="V106" s="24"/>
      <c r="W106" s="24"/>
      <c r="X106" s="25" t="s">
        <v>74</v>
      </c>
      <c r="Y106" s="25"/>
      <c r="Z106" s="25"/>
      <c r="AA106" s="25"/>
      <c r="AB106" s="24">
        <f>1509636</f>
        <v>1509636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1509636</f>
        <v>1509636</v>
      </c>
      <c r="AX106" s="24"/>
      <c r="AY106" s="25" t="s">
        <v>74</v>
      </c>
      <c r="AZ106" s="25"/>
      <c r="BA106" s="24">
        <f>394725.74</f>
        <v>394725.74</v>
      </c>
      <c r="BB106" s="24"/>
      <c r="BC106" s="24"/>
      <c r="BD106" s="25" t="s">
        <v>74</v>
      </c>
      <c r="BE106" s="25"/>
      <c r="BF106" s="24">
        <f>394725.74</f>
        <v>394725.74</v>
      </c>
      <c r="BG106" s="24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4">
        <f>394725.74</f>
        <v>394725.74</v>
      </c>
      <c r="BR106" s="24"/>
      <c r="BS106" s="24"/>
      <c r="BT106" s="27" t="s">
        <v>74</v>
      </c>
    </row>
    <row r="107" spans="1:72" s="1" customFormat="1" ht="13.5" customHeight="1">
      <c r="A107" s="16" t="s">
        <v>246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223</v>
      </c>
      <c r="N107" s="23"/>
      <c r="O107" s="23"/>
      <c r="P107" s="31" t="s">
        <v>247</v>
      </c>
      <c r="Q107" s="31"/>
      <c r="R107" s="31"/>
      <c r="S107" s="31"/>
      <c r="T107" s="31"/>
      <c r="U107" s="24">
        <f>1336143</f>
        <v>1336143</v>
      </c>
      <c r="V107" s="24"/>
      <c r="W107" s="24"/>
      <c r="X107" s="25" t="s">
        <v>74</v>
      </c>
      <c r="Y107" s="25"/>
      <c r="Z107" s="25"/>
      <c r="AA107" s="25"/>
      <c r="AB107" s="24">
        <f>1336143</f>
        <v>1336143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1336143</f>
        <v>1336143</v>
      </c>
      <c r="AX107" s="24"/>
      <c r="AY107" s="25" t="s">
        <v>74</v>
      </c>
      <c r="AZ107" s="25"/>
      <c r="BA107" s="24">
        <f>332397.24</f>
        <v>332397.24</v>
      </c>
      <c r="BB107" s="24"/>
      <c r="BC107" s="24"/>
      <c r="BD107" s="25" t="s">
        <v>74</v>
      </c>
      <c r="BE107" s="25"/>
      <c r="BF107" s="24">
        <f>332397.24</f>
        <v>332397.24</v>
      </c>
      <c r="BG107" s="24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4">
        <f>332397.24</f>
        <v>332397.24</v>
      </c>
      <c r="BR107" s="24"/>
      <c r="BS107" s="24"/>
      <c r="BT107" s="27" t="s">
        <v>74</v>
      </c>
    </row>
    <row r="108" spans="1:72" s="1" customFormat="1" ht="13.5" customHeight="1">
      <c r="A108" s="16" t="s">
        <v>248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223</v>
      </c>
      <c r="N108" s="23"/>
      <c r="O108" s="23"/>
      <c r="P108" s="31" t="s">
        <v>249</v>
      </c>
      <c r="Q108" s="31"/>
      <c r="R108" s="31"/>
      <c r="S108" s="31"/>
      <c r="T108" s="31"/>
      <c r="U108" s="24">
        <f>173493</f>
        <v>173493</v>
      </c>
      <c r="V108" s="24"/>
      <c r="W108" s="24"/>
      <c r="X108" s="25" t="s">
        <v>74</v>
      </c>
      <c r="Y108" s="25"/>
      <c r="Z108" s="25"/>
      <c r="AA108" s="25"/>
      <c r="AB108" s="24">
        <f>173493</f>
        <v>173493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173493</f>
        <v>173493</v>
      </c>
      <c r="AX108" s="24"/>
      <c r="AY108" s="25" t="s">
        <v>74</v>
      </c>
      <c r="AZ108" s="25"/>
      <c r="BA108" s="24">
        <f>62328.5</f>
        <v>62328.5</v>
      </c>
      <c r="BB108" s="24"/>
      <c r="BC108" s="24"/>
      <c r="BD108" s="25" t="s">
        <v>74</v>
      </c>
      <c r="BE108" s="25"/>
      <c r="BF108" s="24">
        <f>62328.5</f>
        <v>62328.5</v>
      </c>
      <c r="BG108" s="24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4">
        <f>62328.5</f>
        <v>62328.5</v>
      </c>
      <c r="BR108" s="24"/>
      <c r="BS108" s="24"/>
      <c r="BT108" s="27" t="s">
        <v>74</v>
      </c>
    </row>
    <row r="109" spans="1:72" s="1" customFormat="1" ht="13.5" customHeight="1">
      <c r="A109" s="16" t="s">
        <v>250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223</v>
      </c>
      <c r="N109" s="23"/>
      <c r="O109" s="23"/>
      <c r="P109" s="31" t="s">
        <v>251</v>
      </c>
      <c r="Q109" s="31"/>
      <c r="R109" s="31"/>
      <c r="S109" s="31"/>
      <c r="T109" s="31"/>
      <c r="U109" s="24">
        <f>0</f>
        <v>0</v>
      </c>
      <c r="V109" s="24"/>
      <c r="W109" s="24"/>
      <c r="X109" s="25" t="s">
        <v>74</v>
      </c>
      <c r="Y109" s="25"/>
      <c r="Z109" s="25"/>
      <c r="AA109" s="25"/>
      <c r="AB109" s="24">
        <f>0</f>
        <v>0</v>
      </c>
      <c r="AC109" s="24"/>
      <c r="AD109" s="24"/>
      <c r="AE109" s="28">
        <f>51840</f>
        <v>51840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51840</f>
        <v>51840</v>
      </c>
      <c r="AX109" s="24"/>
      <c r="AY109" s="25" t="s">
        <v>74</v>
      </c>
      <c r="AZ109" s="25"/>
      <c r="BA109" s="25" t="s">
        <v>74</v>
      </c>
      <c r="BB109" s="25"/>
      <c r="BC109" s="25"/>
      <c r="BD109" s="25" t="s">
        <v>74</v>
      </c>
      <c r="BE109" s="25"/>
      <c r="BF109" s="25" t="s">
        <v>74</v>
      </c>
      <c r="BG109" s="25"/>
      <c r="BH109" s="26" t="s">
        <v>74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5" t="s">
        <v>74</v>
      </c>
      <c r="BR109" s="25"/>
      <c r="BS109" s="25"/>
      <c r="BT109" s="27" t="s">
        <v>74</v>
      </c>
    </row>
    <row r="110" spans="1:72" s="1" customFormat="1" ht="13.5" customHeight="1">
      <c r="A110" s="16" t="s">
        <v>210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223</v>
      </c>
      <c r="N110" s="23"/>
      <c r="O110" s="23"/>
      <c r="P110" s="31" t="s">
        <v>252</v>
      </c>
      <c r="Q110" s="31"/>
      <c r="R110" s="31"/>
      <c r="S110" s="31"/>
      <c r="T110" s="31"/>
      <c r="U110" s="24">
        <f>0</f>
        <v>0</v>
      </c>
      <c r="V110" s="24"/>
      <c r="W110" s="24"/>
      <c r="X110" s="25" t="s">
        <v>74</v>
      </c>
      <c r="Y110" s="25"/>
      <c r="Z110" s="25"/>
      <c r="AA110" s="25"/>
      <c r="AB110" s="24">
        <f>0</f>
        <v>0</v>
      </c>
      <c r="AC110" s="24"/>
      <c r="AD110" s="24"/>
      <c r="AE110" s="28">
        <f>51840</f>
        <v>51840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51840</f>
        <v>51840</v>
      </c>
      <c r="AX110" s="24"/>
      <c r="AY110" s="25" t="s">
        <v>74</v>
      </c>
      <c r="AZ110" s="25"/>
      <c r="BA110" s="25" t="s">
        <v>74</v>
      </c>
      <c r="BB110" s="25"/>
      <c r="BC110" s="25"/>
      <c r="BD110" s="25" t="s">
        <v>74</v>
      </c>
      <c r="BE110" s="25"/>
      <c r="BF110" s="25" t="s">
        <v>74</v>
      </c>
      <c r="BG110" s="25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5" t="s">
        <v>74</v>
      </c>
      <c r="BR110" s="25"/>
      <c r="BS110" s="25"/>
      <c r="BT110" s="27" t="s">
        <v>74</v>
      </c>
    </row>
    <row r="111" spans="1:72" s="1" customFormat="1" ht="13.5" customHeight="1">
      <c r="A111" s="16" t="s">
        <v>253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223</v>
      </c>
      <c r="N111" s="23"/>
      <c r="O111" s="23"/>
      <c r="P111" s="31" t="s">
        <v>254</v>
      </c>
      <c r="Q111" s="31"/>
      <c r="R111" s="31"/>
      <c r="S111" s="31"/>
      <c r="T111" s="31"/>
      <c r="U111" s="24">
        <f>55200</f>
        <v>55200</v>
      </c>
      <c r="V111" s="24"/>
      <c r="W111" s="24"/>
      <c r="X111" s="25" t="s">
        <v>74</v>
      </c>
      <c r="Y111" s="25"/>
      <c r="Z111" s="25"/>
      <c r="AA111" s="25"/>
      <c r="AB111" s="24">
        <f>55200</f>
        <v>55200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55200</f>
        <v>55200</v>
      </c>
      <c r="AX111" s="24"/>
      <c r="AY111" s="25" t="s">
        <v>74</v>
      </c>
      <c r="AZ111" s="25"/>
      <c r="BA111" s="24">
        <f>4500</f>
        <v>4500</v>
      </c>
      <c r="BB111" s="24"/>
      <c r="BC111" s="24"/>
      <c r="BD111" s="25" t="s">
        <v>74</v>
      </c>
      <c r="BE111" s="25"/>
      <c r="BF111" s="24">
        <f>4500</f>
        <v>4500</v>
      </c>
      <c r="BG111" s="24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4500</f>
        <v>4500</v>
      </c>
      <c r="BR111" s="24"/>
      <c r="BS111" s="24"/>
      <c r="BT111" s="27" t="s">
        <v>74</v>
      </c>
    </row>
    <row r="112" spans="1:72" s="1" customFormat="1" ht="13.5" customHeight="1">
      <c r="A112" s="16" t="s">
        <v>255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223</v>
      </c>
      <c r="N112" s="23"/>
      <c r="O112" s="23"/>
      <c r="P112" s="31" t="s">
        <v>256</v>
      </c>
      <c r="Q112" s="31"/>
      <c r="R112" s="31"/>
      <c r="S112" s="31"/>
      <c r="T112" s="31"/>
      <c r="U112" s="24">
        <f>55200</f>
        <v>55200</v>
      </c>
      <c r="V112" s="24"/>
      <c r="W112" s="24"/>
      <c r="X112" s="25" t="s">
        <v>74</v>
      </c>
      <c r="Y112" s="25"/>
      <c r="Z112" s="25"/>
      <c r="AA112" s="25"/>
      <c r="AB112" s="24">
        <f>55200</f>
        <v>55200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55200</f>
        <v>55200</v>
      </c>
      <c r="AX112" s="24"/>
      <c r="AY112" s="25" t="s">
        <v>74</v>
      </c>
      <c r="AZ112" s="25"/>
      <c r="BA112" s="24">
        <f>4500</f>
        <v>4500</v>
      </c>
      <c r="BB112" s="24"/>
      <c r="BC112" s="24"/>
      <c r="BD112" s="25" t="s">
        <v>74</v>
      </c>
      <c r="BE112" s="25"/>
      <c r="BF112" s="24">
        <f>4500</f>
        <v>4500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4500</f>
        <v>4500</v>
      </c>
      <c r="BR112" s="24"/>
      <c r="BS112" s="24"/>
      <c r="BT112" s="27" t="s">
        <v>74</v>
      </c>
    </row>
    <row r="113" spans="1:72" s="1" customFormat="1" ht="24" customHeight="1">
      <c r="A113" s="16" t="s">
        <v>257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223</v>
      </c>
      <c r="N113" s="23"/>
      <c r="O113" s="23"/>
      <c r="P113" s="31" t="s">
        <v>258</v>
      </c>
      <c r="Q113" s="31"/>
      <c r="R113" s="31"/>
      <c r="S113" s="31"/>
      <c r="T113" s="31"/>
      <c r="U113" s="24">
        <f>54000</f>
        <v>54000</v>
      </c>
      <c r="V113" s="24"/>
      <c r="W113" s="24"/>
      <c r="X113" s="25" t="s">
        <v>74</v>
      </c>
      <c r="Y113" s="25"/>
      <c r="Z113" s="25"/>
      <c r="AA113" s="25"/>
      <c r="AB113" s="24">
        <f>54000</f>
        <v>54000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54000</f>
        <v>54000</v>
      </c>
      <c r="AX113" s="24"/>
      <c r="AY113" s="25" t="s">
        <v>74</v>
      </c>
      <c r="AZ113" s="25"/>
      <c r="BA113" s="24">
        <f>4500</f>
        <v>4500</v>
      </c>
      <c r="BB113" s="24"/>
      <c r="BC113" s="24"/>
      <c r="BD113" s="25" t="s">
        <v>74</v>
      </c>
      <c r="BE113" s="25"/>
      <c r="BF113" s="24">
        <f>4500</f>
        <v>4500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4500</f>
        <v>4500</v>
      </c>
      <c r="BR113" s="24"/>
      <c r="BS113" s="24"/>
      <c r="BT113" s="27" t="s">
        <v>74</v>
      </c>
    </row>
    <row r="114" spans="1:72" s="1" customFormat="1" ht="13.5" customHeight="1">
      <c r="A114" s="16" t="s">
        <v>259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223</v>
      </c>
      <c r="N114" s="23"/>
      <c r="O114" s="23"/>
      <c r="P114" s="31" t="s">
        <v>260</v>
      </c>
      <c r="Q114" s="31"/>
      <c r="R114" s="31"/>
      <c r="S114" s="31"/>
      <c r="T114" s="31"/>
      <c r="U114" s="24">
        <f>1000</f>
        <v>1000</v>
      </c>
      <c r="V114" s="24"/>
      <c r="W114" s="24"/>
      <c r="X114" s="25" t="s">
        <v>74</v>
      </c>
      <c r="Y114" s="25"/>
      <c r="Z114" s="25"/>
      <c r="AA114" s="25"/>
      <c r="AB114" s="24">
        <f>1000</f>
        <v>1000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1000</f>
        <v>1000</v>
      </c>
      <c r="AX114" s="24"/>
      <c r="AY114" s="25" t="s">
        <v>74</v>
      </c>
      <c r="AZ114" s="25"/>
      <c r="BA114" s="25" t="s">
        <v>74</v>
      </c>
      <c r="BB114" s="25"/>
      <c r="BC114" s="25"/>
      <c r="BD114" s="25" t="s">
        <v>74</v>
      </c>
      <c r="BE114" s="25"/>
      <c r="BF114" s="25" t="s">
        <v>74</v>
      </c>
      <c r="BG114" s="25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5" t="s">
        <v>74</v>
      </c>
      <c r="BR114" s="25"/>
      <c r="BS114" s="25"/>
      <c r="BT114" s="27" t="s">
        <v>74</v>
      </c>
    </row>
    <row r="115" spans="1:72" s="1" customFormat="1" ht="13.5" customHeight="1">
      <c r="A115" s="16" t="s">
        <v>261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223</v>
      </c>
      <c r="N115" s="23"/>
      <c r="O115" s="23"/>
      <c r="P115" s="31" t="s">
        <v>262</v>
      </c>
      <c r="Q115" s="31"/>
      <c r="R115" s="31"/>
      <c r="S115" s="31"/>
      <c r="T115" s="31"/>
      <c r="U115" s="24">
        <f>200</f>
        <v>200</v>
      </c>
      <c r="V115" s="24"/>
      <c r="W115" s="24"/>
      <c r="X115" s="25" t="s">
        <v>74</v>
      </c>
      <c r="Y115" s="25"/>
      <c r="Z115" s="25"/>
      <c r="AA115" s="25"/>
      <c r="AB115" s="24">
        <f>200</f>
        <v>200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200</f>
        <v>200</v>
      </c>
      <c r="AX115" s="24"/>
      <c r="AY115" s="25" t="s">
        <v>74</v>
      </c>
      <c r="AZ115" s="25"/>
      <c r="BA115" s="25" t="s">
        <v>74</v>
      </c>
      <c r="BB115" s="25"/>
      <c r="BC115" s="25"/>
      <c r="BD115" s="25" t="s">
        <v>74</v>
      </c>
      <c r="BE115" s="25"/>
      <c r="BF115" s="25" t="s">
        <v>74</v>
      </c>
      <c r="BG115" s="25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5" t="s">
        <v>74</v>
      </c>
      <c r="BR115" s="25"/>
      <c r="BS115" s="25"/>
      <c r="BT115" s="27" t="s">
        <v>74</v>
      </c>
    </row>
    <row r="116" spans="1:72" s="1" customFormat="1" ht="33.75" customHeight="1">
      <c r="A116" s="16" t="s">
        <v>263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223</v>
      </c>
      <c r="N116" s="23"/>
      <c r="O116" s="23"/>
      <c r="P116" s="31" t="s">
        <v>264</v>
      </c>
      <c r="Q116" s="31"/>
      <c r="R116" s="31"/>
      <c r="S116" s="31"/>
      <c r="T116" s="31"/>
      <c r="U116" s="24">
        <f>0</f>
        <v>0</v>
      </c>
      <c r="V116" s="24"/>
      <c r="W116" s="24"/>
      <c r="X116" s="25" t="s">
        <v>74</v>
      </c>
      <c r="Y116" s="25"/>
      <c r="Z116" s="25"/>
      <c r="AA116" s="25"/>
      <c r="AB116" s="24">
        <f>0</f>
        <v>0</v>
      </c>
      <c r="AC116" s="24"/>
      <c r="AD116" s="24"/>
      <c r="AE116" s="28">
        <f>96960</f>
        <v>96960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96960</f>
        <v>96960</v>
      </c>
      <c r="AX116" s="24"/>
      <c r="AY116" s="25" t="s">
        <v>74</v>
      </c>
      <c r="AZ116" s="25"/>
      <c r="BA116" s="24">
        <f>0</f>
        <v>0</v>
      </c>
      <c r="BB116" s="24"/>
      <c r="BC116" s="24"/>
      <c r="BD116" s="25" t="s">
        <v>74</v>
      </c>
      <c r="BE116" s="25"/>
      <c r="BF116" s="24">
        <f>0</f>
        <v>0</v>
      </c>
      <c r="BG116" s="24"/>
      <c r="BH116" s="28">
        <f>48480</f>
        <v>48480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4">
        <f>48480</f>
        <v>48480</v>
      </c>
      <c r="BR116" s="24"/>
      <c r="BS116" s="24"/>
      <c r="BT116" s="27" t="s">
        <v>74</v>
      </c>
    </row>
    <row r="117" spans="1:72" s="1" customFormat="1" ht="13.5" customHeight="1">
      <c r="A117" s="16" t="s">
        <v>250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223</v>
      </c>
      <c r="N117" s="23"/>
      <c r="O117" s="23"/>
      <c r="P117" s="31" t="s">
        <v>265</v>
      </c>
      <c r="Q117" s="31"/>
      <c r="R117" s="31"/>
      <c r="S117" s="31"/>
      <c r="T117" s="31"/>
      <c r="U117" s="24">
        <f>0</f>
        <v>0</v>
      </c>
      <c r="V117" s="24"/>
      <c r="W117" s="24"/>
      <c r="X117" s="25" t="s">
        <v>74</v>
      </c>
      <c r="Y117" s="25"/>
      <c r="Z117" s="25"/>
      <c r="AA117" s="25"/>
      <c r="AB117" s="24">
        <f>0</f>
        <v>0</v>
      </c>
      <c r="AC117" s="24"/>
      <c r="AD117" s="24"/>
      <c r="AE117" s="28">
        <f>96960</f>
        <v>96960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96960</f>
        <v>96960</v>
      </c>
      <c r="AX117" s="24"/>
      <c r="AY117" s="25" t="s">
        <v>74</v>
      </c>
      <c r="AZ117" s="25"/>
      <c r="BA117" s="24">
        <f>0</f>
        <v>0</v>
      </c>
      <c r="BB117" s="24"/>
      <c r="BC117" s="24"/>
      <c r="BD117" s="25" t="s">
        <v>74</v>
      </c>
      <c r="BE117" s="25"/>
      <c r="BF117" s="24">
        <f>0</f>
        <v>0</v>
      </c>
      <c r="BG117" s="24"/>
      <c r="BH117" s="28">
        <f>48480</f>
        <v>48480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4">
        <f>48480</f>
        <v>48480</v>
      </c>
      <c r="BR117" s="24"/>
      <c r="BS117" s="24"/>
      <c r="BT117" s="27" t="s">
        <v>74</v>
      </c>
    </row>
    <row r="118" spans="1:72" s="1" customFormat="1" ht="13.5" customHeight="1">
      <c r="A118" s="16" t="s">
        <v>210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223</v>
      </c>
      <c r="N118" s="23"/>
      <c r="O118" s="23"/>
      <c r="P118" s="31" t="s">
        <v>266</v>
      </c>
      <c r="Q118" s="31"/>
      <c r="R118" s="31"/>
      <c r="S118" s="31"/>
      <c r="T118" s="31"/>
      <c r="U118" s="24">
        <f>0</f>
        <v>0</v>
      </c>
      <c r="V118" s="24"/>
      <c r="W118" s="24"/>
      <c r="X118" s="25" t="s">
        <v>74</v>
      </c>
      <c r="Y118" s="25"/>
      <c r="Z118" s="25"/>
      <c r="AA118" s="25"/>
      <c r="AB118" s="24">
        <f>0</f>
        <v>0</v>
      </c>
      <c r="AC118" s="24"/>
      <c r="AD118" s="24"/>
      <c r="AE118" s="28">
        <f>96960</f>
        <v>96960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96960</f>
        <v>96960</v>
      </c>
      <c r="AX118" s="24"/>
      <c r="AY118" s="25" t="s">
        <v>74</v>
      </c>
      <c r="AZ118" s="25"/>
      <c r="BA118" s="24">
        <f>0</f>
        <v>0</v>
      </c>
      <c r="BB118" s="24"/>
      <c r="BC118" s="24"/>
      <c r="BD118" s="25" t="s">
        <v>74</v>
      </c>
      <c r="BE118" s="25"/>
      <c r="BF118" s="24">
        <f>0</f>
        <v>0</v>
      </c>
      <c r="BG118" s="24"/>
      <c r="BH118" s="28">
        <f>48480</f>
        <v>48480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4">
        <f>48480</f>
        <v>48480</v>
      </c>
      <c r="BR118" s="24"/>
      <c r="BS118" s="24"/>
      <c r="BT118" s="27" t="s">
        <v>74</v>
      </c>
    </row>
    <row r="119" spans="1:72" s="1" customFormat="1" ht="13.5" customHeight="1">
      <c r="A119" s="16" t="s">
        <v>267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223</v>
      </c>
      <c r="N119" s="23"/>
      <c r="O119" s="23"/>
      <c r="P119" s="31" t="s">
        <v>268</v>
      </c>
      <c r="Q119" s="31"/>
      <c r="R119" s="31"/>
      <c r="S119" s="31"/>
      <c r="T119" s="31"/>
      <c r="U119" s="24">
        <f>87000</f>
        <v>87000</v>
      </c>
      <c r="V119" s="24"/>
      <c r="W119" s="24"/>
      <c r="X119" s="25" t="s">
        <v>74</v>
      </c>
      <c r="Y119" s="25"/>
      <c r="Z119" s="25"/>
      <c r="AA119" s="25"/>
      <c r="AB119" s="24">
        <f>87000</f>
        <v>87000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87000</f>
        <v>87000</v>
      </c>
      <c r="AX119" s="24"/>
      <c r="AY119" s="25" t="s">
        <v>74</v>
      </c>
      <c r="AZ119" s="25"/>
      <c r="BA119" s="25" t="s">
        <v>74</v>
      </c>
      <c r="BB119" s="25"/>
      <c r="BC119" s="25"/>
      <c r="BD119" s="25" t="s">
        <v>74</v>
      </c>
      <c r="BE119" s="25"/>
      <c r="BF119" s="25" t="s">
        <v>74</v>
      </c>
      <c r="BG119" s="25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5" t="s">
        <v>74</v>
      </c>
      <c r="BR119" s="25"/>
      <c r="BS119" s="25"/>
      <c r="BT119" s="27" t="s">
        <v>74</v>
      </c>
    </row>
    <row r="120" spans="1:72" s="1" customFormat="1" ht="13.5" customHeight="1">
      <c r="A120" s="16" t="s">
        <v>253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223</v>
      </c>
      <c r="N120" s="23"/>
      <c r="O120" s="23"/>
      <c r="P120" s="31" t="s">
        <v>269</v>
      </c>
      <c r="Q120" s="31"/>
      <c r="R120" s="31"/>
      <c r="S120" s="31"/>
      <c r="T120" s="31"/>
      <c r="U120" s="24">
        <f>87000</f>
        <v>87000</v>
      </c>
      <c r="V120" s="24"/>
      <c r="W120" s="24"/>
      <c r="X120" s="25" t="s">
        <v>74</v>
      </c>
      <c r="Y120" s="25"/>
      <c r="Z120" s="25"/>
      <c r="AA120" s="25"/>
      <c r="AB120" s="24">
        <f>87000</f>
        <v>87000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87000</f>
        <v>87000</v>
      </c>
      <c r="AX120" s="24"/>
      <c r="AY120" s="25" t="s">
        <v>74</v>
      </c>
      <c r="AZ120" s="25"/>
      <c r="BA120" s="25" t="s">
        <v>74</v>
      </c>
      <c r="BB120" s="25"/>
      <c r="BC120" s="25"/>
      <c r="BD120" s="25" t="s">
        <v>74</v>
      </c>
      <c r="BE120" s="25"/>
      <c r="BF120" s="25" t="s">
        <v>74</v>
      </c>
      <c r="BG120" s="25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5" t="s">
        <v>74</v>
      </c>
      <c r="BR120" s="25"/>
      <c r="BS120" s="25"/>
      <c r="BT120" s="27" t="s">
        <v>74</v>
      </c>
    </row>
    <row r="121" spans="1:72" s="1" customFormat="1" ht="13.5" customHeight="1">
      <c r="A121" s="16" t="s">
        <v>270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223</v>
      </c>
      <c r="N121" s="23"/>
      <c r="O121" s="23"/>
      <c r="P121" s="31" t="s">
        <v>271</v>
      </c>
      <c r="Q121" s="31"/>
      <c r="R121" s="31"/>
      <c r="S121" s="31"/>
      <c r="T121" s="31"/>
      <c r="U121" s="24">
        <f>87000</f>
        <v>87000</v>
      </c>
      <c r="V121" s="24"/>
      <c r="W121" s="24"/>
      <c r="X121" s="25" t="s">
        <v>74</v>
      </c>
      <c r="Y121" s="25"/>
      <c r="Z121" s="25"/>
      <c r="AA121" s="25"/>
      <c r="AB121" s="24">
        <f>87000</f>
        <v>87000</v>
      </c>
      <c r="AC121" s="24"/>
      <c r="AD121" s="24"/>
      <c r="AE121" s="26" t="s">
        <v>74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87000</f>
        <v>87000</v>
      </c>
      <c r="AX121" s="24"/>
      <c r="AY121" s="25" t="s">
        <v>74</v>
      </c>
      <c r="AZ121" s="25"/>
      <c r="BA121" s="25" t="s">
        <v>74</v>
      </c>
      <c r="BB121" s="25"/>
      <c r="BC121" s="25"/>
      <c r="BD121" s="25" t="s">
        <v>74</v>
      </c>
      <c r="BE121" s="25"/>
      <c r="BF121" s="25" t="s">
        <v>74</v>
      </c>
      <c r="BG121" s="25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5" t="s">
        <v>74</v>
      </c>
      <c r="BR121" s="25"/>
      <c r="BS121" s="25"/>
      <c r="BT121" s="27" t="s">
        <v>74</v>
      </c>
    </row>
    <row r="122" spans="1:72" s="1" customFormat="1" ht="13.5" customHeight="1">
      <c r="A122" s="16" t="s">
        <v>272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223</v>
      </c>
      <c r="N122" s="23"/>
      <c r="O122" s="23"/>
      <c r="P122" s="31" t="s">
        <v>273</v>
      </c>
      <c r="Q122" s="31"/>
      <c r="R122" s="31"/>
      <c r="S122" s="31"/>
      <c r="T122" s="31"/>
      <c r="U122" s="24">
        <f>5630058</f>
        <v>5630058</v>
      </c>
      <c r="V122" s="24"/>
      <c r="W122" s="24"/>
      <c r="X122" s="25" t="s">
        <v>74</v>
      </c>
      <c r="Y122" s="25"/>
      <c r="Z122" s="25"/>
      <c r="AA122" s="25"/>
      <c r="AB122" s="24">
        <f>5630058</f>
        <v>5630058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5630058</f>
        <v>5630058</v>
      </c>
      <c r="AX122" s="24"/>
      <c r="AY122" s="25" t="s">
        <v>74</v>
      </c>
      <c r="AZ122" s="25"/>
      <c r="BA122" s="24">
        <f>1553571.77</f>
        <v>1553571.77</v>
      </c>
      <c r="BB122" s="24"/>
      <c r="BC122" s="24"/>
      <c r="BD122" s="25" t="s">
        <v>74</v>
      </c>
      <c r="BE122" s="25"/>
      <c r="BF122" s="24">
        <f>1553571.77</f>
        <v>1553571.77</v>
      </c>
      <c r="BG122" s="24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4">
        <f>1553571.77</f>
        <v>1553571.77</v>
      </c>
      <c r="BR122" s="24"/>
      <c r="BS122" s="24"/>
      <c r="BT122" s="27" t="s">
        <v>74</v>
      </c>
    </row>
    <row r="123" spans="1:72" s="1" customFormat="1" ht="54.75" customHeight="1">
      <c r="A123" s="16" t="s">
        <v>228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223</v>
      </c>
      <c r="N123" s="23"/>
      <c r="O123" s="23"/>
      <c r="P123" s="31" t="s">
        <v>274</v>
      </c>
      <c r="Q123" s="31"/>
      <c r="R123" s="31"/>
      <c r="S123" s="31"/>
      <c r="T123" s="31"/>
      <c r="U123" s="24">
        <f>3724560</f>
        <v>3724560</v>
      </c>
      <c r="V123" s="24"/>
      <c r="W123" s="24"/>
      <c r="X123" s="25" t="s">
        <v>74</v>
      </c>
      <c r="Y123" s="25"/>
      <c r="Z123" s="25"/>
      <c r="AA123" s="25"/>
      <c r="AB123" s="24">
        <f>3724560</f>
        <v>3724560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3724560</f>
        <v>3724560</v>
      </c>
      <c r="AX123" s="24"/>
      <c r="AY123" s="25" t="s">
        <v>74</v>
      </c>
      <c r="AZ123" s="25"/>
      <c r="BA123" s="24">
        <f>1014009.48</f>
        <v>1014009.48</v>
      </c>
      <c r="BB123" s="24"/>
      <c r="BC123" s="24"/>
      <c r="BD123" s="25" t="s">
        <v>74</v>
      </c>
      <c r="BE123" s="25"/>
      <c r="BF123" s="24">
        <f>1014009.48</f>
        <v>1014009.48</v>
      </c>
      <c r="BG123" s="24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4">
        <f>1014009.48</f>
        <v>1014009.48</v>
      </c>
      <c r="BR123" s="24"/>
      <c r="BS123" s="24"/>
      <c r="BT123" s="27" t="s">
        <v>74</v>
      </c>
    </row>
    <row r="124" spans="1:72" s="1" customFormat="1" ht="13.5" customHeight="1">
      <c r="A124" s="16" t="s">
        <v>275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223</v>
      </c>
      <c r="N124" s="23"/>
      <c r="O124" s="23"/>
      <c r="P124" s="31" t="s">
        <v>276</v>
      </c>
      <c r="Q124" s="31"/>
      <c r="R124" s="31"/>
      <c r="S124" s="31"/>
      <c r="T124" s="31"/>
      <c r="U124" s="24">
        <f>3724560</f>
        <v>3724560</v>
      </c>
      <c r="V124" s="24"/>
      <c r="W124" s="24"/>
      <c r="X124" s="25" t="s">
        <v>74</v>
      </c>
      <c r="Y124" s="25"/>
      <c r="Z124" s="25"/>
      <c r="AA124" s="25"/>
      <c r="AB124" s="24">
        <f>3724560</f>
        <v>3724560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3724560</f>
        <v>3724560</v>
      </c>
      <c r="AX124" s="24"/>
      <c r="AY124" s="25" t="s">
        <v>74</v>
      </c>
      <c r="AZ124" s="25"/>
      <c r="BA124" s="24">
        <f>1014009.48</f>
        <v>1014009.48</v>
      </c>
      <c r="BB124" s="24"/>
      <c r="BC124" s="24"/>
      <c r="BD124" s="25" t="s">
        <v>74</v>
      </c>
      <c r="BE124" s="25"/>
      <c r="BF124" s="24">
        <f>1014009.48</f>
        <v>1014009.48</v>
      </c>
      <c r="BG124" s="24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4">
        <f>1014009.48</f>
        <v>1014009.48</v>
      </c>
      <c r="BR124" s="24"/>
      <c r="BS124" s="24"/>
      <c r="BT124" s="27" t="s">
        <v>74</v>
      </c>
    </row>
    <row r="125" spans="1:72" s="1" customFormat="1" ht="13.5" customHeight="1">
      <c r="A125" s="16" t="s">
        <v>277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223</v>
      </c>
      <c r="N125" s="23"/>
      <c r="O125" s="23"/>
      <c r="P125" s="31" t="s">
        <v>278</v>
      </c>
      <c r="Q125" s="31"/>
      <c r="R125" s="31"/>
      <c r="S125" s="31"/>
      <c r="T125" s="31"/>
      <c r="U125" s="24">
        <f>2860645</f>
        <v>2860645</v>
      </c>
      <c r="V125" s="24"/>
      <c r="W125" s="24"/>
      <c r="X125" s="25" t="s">
        <v>74</v>
      </c>
      <c r="Y125" s="25"/>
      <c r="Z125" s="25"/>
      <c r="AA125" s="25"/>
      <c r="AB125" s="24">
        <f>2860645</f>
        <v>2860645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2860645</f>
        <v>2860645</v>
      </c>
      <c r="AX125" s="24"/>
      <c r="AY125" s="25" t="s">
        <v>74</v>
      </c>
      <c r="AZ125" s="25"/>
      <c r="BA125" s="24">
        <f>806531.48</f>
        <v>806531.48</v>
      </c>
      <c r="BB125" s="24"/>
      <c r="BC125" s="24"/>
      <c r="BD125" s="25" t="s">
        <v>74</v>
      </c>
      <c r="BE125" s="25"/>
      <c r="BF125" s="24">
        <f>806531.48</f>
        <v>806531.48</v>
      </c>
      <c r="BG125" s="24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4">
        <f>806531.48</f>
        <v>806531.48</v>
      </c>
      <c r="BR125" s="24"/>
      <c r="BS125" s="24"/>
      <c r="BT125" s="27" t="s">
        <v>74</v>
      </c>
    </row>
    <row r="126" spans="1:72" s="1" customFormat="1" ht="33.75" customHeight="1">
      <c r="A126" s="16" t="s">
        <v>279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223</v>
      </c>
      <c r="N126" s="23"/>
      <c r="O126" s="23"/>
      <c r="P126" s="31" t="s">
        <v>280</v>
      </c>
      <c r="Q126" s="31"/>
      <c r="R126" s="31"/>
      <c r="S126" s="31"/>
      <c r="T126" s="31"/>
      <c r="U126" s="24">
        <f>863915</f>
        <v>863915</v>
      </c>
      <c r="V126" s="24"/>
      <c r="W126" s="24"/>
      <c r="X126" s="25" t="s">
        <v>74</v>
      </c>
      <c r="Y126" s="25"/>
      <c r="Z126" s="25"/>
      <c r="AA126" s="25"/>
      <c r="AB126" s="24">
        <f>863915</f>
        <v>863915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863915</f>
        <v>863915</v>
      </c>
      <c r="AX126" s="24"/>
      <c r="AY126" s="25" t="s">
        <v>74</v>
      </c>
      <c r="AZ126" s="25"/>
      <c r="BA126" s="24">
        <f>207478</f>
        <v>207478</v>
      </c>
      <c r="BB126" s="24"/>
      <c r="BC126" s="24"/>
      <c r="BD126" s="25" t="s">
        <v>74</v>
      </c>
      <c r="BE126" s="25"/>
      <c r="BF126" s="24">
        <f>207478</f>
        <v>207478</v>
      </c>
      <c r="BG126" s="24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207478</f>
        <v>207478</v>
      </c>
      <c r="BR126" s="24"/>
      <c r="BS126" s="24"/>
      <c r="BT126" s="27" t="s">
        <v>74</v>
      </c>
    </row>
    <row r="127" spans="1:72" s="1" customFormat="1" ht="24" customHeight="1">
      <c r="A127" s="16" t="s">
        <v>242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223</v>
      </c>
      <c r="N127" s="23"/>
      <c r="O127" s="23"/>
      <c r="P127" s="31" t="s">
        <v>281</v>
      </c>
      <c r="Q127" s="31"/>
      <c r="R127" s="31"/>
      <c r="S127" s="31"/>
      <c r="T127" s="31"/>
      <c r="U127" s="24">
        <f>1845470</f>
        <v>1845470</v>
      </c>
      <c r="V127" s="24"/>
      <c r="W127" s="24"/>
      <c r="X127" s="25" t="s">
        <v>74</v>
      </c>
      <c r="Y127" s="25"/>
      <c r="Z127" s="25"/>
      <c r="AA127" s="25"/>
      <c r="AB127" s="24">
        <f>1845470</f>
        <v>1845470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1845470</f>
        <v>1845470</v>
      </c>
      <c r="AX127" s="24"/>
      <c r="AY127" s="25" t="s">
        <v>74</v>
      </c>
      <c r="AZ127" s="25"/>
      <c r="BA127" s="24">
        <f>494308.29</f>
        <v>494308.29</v>
      </c>
      <c r="BB127" s="24"/>
      <c r="BC127" s="24"/>
      <c r="BD127" s="25" t="s">
        <v>74</v>
      </c>
      <c r="BE127" s="25"/>
      <c r="BF127" s="24">
        <f>494308.29</f>
        <v>494308.29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494308.29</f>
        <v>494308.29</v>
      </c>
      <c r="BR127" s="24"/>
      <c r="BS127" s="24"/>
      <c r="BT127" s="27" t="s">
        <v>74</v>
      </c>
    </row>
    <row r="128" spans="1:72" s="1" customFormat="1" ht="24" customHeight="1">
      <c r="A128" s="16" t="s">
        <v>244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223</v>
      </c>
      <c r="N128" s="23"/>
      <c r="O128" s="23"/>
      <c r="P128" s="31" t="s">
        <v>282</v>
      </c>
      <c r="Q128" s="31"/>
      <c r="R128" s="31"/>
      <c r="S128" s="31"/>
      <c r="T128" s="31"/>
      <c r="U128" s="24">
        <f>1845470</f>
        <v>1845470</v>
      </c>
      <c r="V128" s="24"/>
      <c r="W128" s="24"/>
      <c r="X128" s="25" t="s">
        <v>74</v>
      </c>
      <c r="Y128" s="25"/>
      <c r="Z128" s="25"/>
      <c r="AA128" s="25"/>
      <c r="AB128" s="24">
        <f>1845470</f>
        <v>1845470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1845470</f>
        <v>1845470</v>
      </c>
      <c r="AX128" s="24"/>
      <c r="AY128" s="25" t="s">
        <v>74</v>
      </c>
      <c r="AZ128" s="25"/>
      <c r="BA128" s="24">
        <f>494308.29</f>
        <v>494308.29</v>
      </c>
      <c r="BB128" s="24"/>
      <c r="BC128" s="24"/>
      <c r="BD128" s="25" t="s">
        <v>74</v>
      </c>
      <c r="BE128" s="25"/>
      <c r="BF128" s="24">
        <f>494308.29</f>
        <v>494308.29</v>
      </c>
      <c r="BG128" s="24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4">
        <f>494308.29</f>
        <v>494308.29</v>
      </c>
      <c r="BR128" s="24"/>
      <c r="BS128" s="24"/>
      <c r="BT128" s="27" t="s">
        <v>74</v>
      </c>
    </row>
    <row r="129" spans="1:72" s="1" customFormat="1" ht="13.5" customHeight="1">
      <c r="A129" s="16" t="s">
        <v>246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223</v>
      </c>
      <c r="N129" s="23"/>
      <c r="O129" s="23"/>
      <c r="P129" s="31" t="s">
        <v>283</v>
      </c>
      <c r="Q129" s="31"/>
      <c r="R129" s="31"/>
      <c r="S129" s="31"/>
      <c r="T129" s="31"/>
      <c r="U129" s="24">
        <f>1730470</f>
        <v>1730470</v>
      </c>
      <c r="V129" s="24"/>
      <c r="W129" s="24"/>
      <c r="X129" s="25" t="s">
        <v>74</v>
      </c>
      <c r="Y129" s="25"/>
      <c r="Z129" s="25"/>
      <c r="AA129" s="25"/>
      <c r="AB129" s="24">
        <f>1730470</f>
        <v>1730470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1730470</f>
        <v>1730470</v>
      </c>
      <c r="AX129" s="24"/>
      <c r="AY129" s="25" t="s">
        <v>74</v>
      </c>
      <c r="AZ129" s="25"/>
      <c r="BA129" s="24">
        <f>450715.99</f>
        <v>450715.99</v>
      </c>
      <c r="BB129" s="24"/>
      <c r="BC129" s="24"/>
      <c r="BD129" s="25" t="s">
        <v>74</v>
      </c>
      <c r="BE129" s="25"/>
      <c r="BF129" s="24">
        <f>450715.99</f>
        <v>450715.99</v>
      </c>
      <c r="BG129" s="24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4">
        <f>450715.99</f>
        <v>450715.99</v>
      </c>
      <c r="BR129" s="24"/>
      <c r="BS129" s="24"/>
      <c r="BT129" s="27" t="s">
        <v>74</v>
      </c>
    </row>
    <row r="130" spans="1:72" s="1" customFormat="1" ht="13.5" customHeight="1">
      <c r="A130" s="16" t="s">
        <v>248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223</v>
      </c>
      <c r="N130" s="23"/>
      <c r="O130" s="23"/>
      <c r="P130" s="31" t="s">
        <v>284</v>
      </c>
      <c r="Q130" s="31"/>
      <c r="R130" s="31"/>
      <c r="S130" s="31"/>
      <c r="T130" s="31"/>
      <c r="U130" s="24">
        <f>115000</f>
        <v>115000</v>
      </c>
      <c r="V130" s="24"/>
      <c r="W130" s="24"/>
      <c r="X130" s="25" t="s">
        <v>74</v>
      </c>
      <c r="Y130" s="25"/>
      <c r="Z130" s="25"/>
      <c r="AA130" s="25"/>
      <c r="AB130" s="24">
        <f>115000</f>
        <v>115000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115000</f>
        <v>115000</v>
      </c>
      <c r="AX130" s="24"/>
      <c r="AY130" s="25" t="s">
        <v>74</v>
      </c>
      <c r="AZ130" s="25"/>
      <c r="BA130" s="24">
        <f>43592.3</f>
        <v>43592.3</v>
      </c>
      <c r="BB130" s="24"/>
      <c r="BC130" s="24"/>
      <c r="BD130" s="25" t="s">
        <v>74</v>
      </c>
      <c r="BE130" s="25"/>
      <c r="BF130" s="24">
        <f>43592.3</f>
        <v>43592.3</v>
      </c>
      <c r="BG130" s="24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4">
        <f>43592.3</f>
        <v>43592.3</v>
      </c>
      <c r="BR130" s="24"/>
      <c r="BS130" s="24"/>
      <c r="BT130" s="27" t="s">
        <v>74</v>
      </c>
    </row>
    <row r="131" spans="1:72" s="1" customFormat="1" ht="13.5" customHeight="1">
      <c r="A131" s="16" t="s">
        <v>285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223</v>
      </c>
      <c r="N131" s="23"/>
      <c r="O131" s="23"/>
      <c r="P131" s="31" t="s">
        <v>286</v>
      </c>
      <c r="Q131" s="31"/>
      <c r="R131" s="31"/>
      <c r="S131" s="31"/>
      <c r="T131" s="31"/>
      <c r="U131" s="24">
        <f>5000</f>
        <v>5000</v>
      </c>
      <c r="V131" s="24"/>
      <c r="W131" s="24"/>
      <c r="X131" s="25" t="s">
        <v>74</v>
      </c>
      <c r="Y131" s="25"/>
      <c r="Z131" s="25"/>
      <c r="AA131" s="25"/>
      <c r="AB131" s="24">
        <f>5000</f>
        <v>5000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5000</f>
        <v>5000</v>
      </c>
      <c r="AX131" s="24"/>
      <c r="AY131" s="25" t="s">
        <v>74</v>
      </c>
      <c r="AZ131" s="25"/>
      <c r="BA131" s="24">
        <f>5000</f>
        <v>5000</v>
      </c>
      <c r="BB131" s="24"/>
      <c r="BC131" s="24"/>
      <c r="BD131" s="25" t="s">
        <v>74</v>
      </c>
      <c r="BE131" s="25"/>
      <c r="BF131" s="24">
        <f>5000</f>
        <v>5000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5000</f>
        <v>5000</v>
      </c>
      <c r="BR131" s="24"/>
      <c r="BS131" s="24"/>
      <c r="BT131" s="27" t="s">
        <v>74</v>
      </c>
    </row>
    <row r="132" spans="1:72" s="1" customFormat="1" ht="24" customHeight="1">
      <c r="A132" s="16" t="s">
        <v>287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223</v>
      </c>
      <c r="N132" s="23"/>
      <c r="O132" s="23"/>
      <c r="P132" s="31" t="s">
        <v>288</v>
      </c>
      <c r="Q132" s="31"/>
      <c r="R132" s="31"/>
      <c r="S132" s="31"/>
      <c r="T132" s="31"/>
      <c r="U132" s="24">
        <f>5000</f>
        <v>5000</v>
      </c>
      <c r="V132" s="24"/>
      <c r="W132" s="24"/>
      <c r="X132" s="25" t="s">
        <v>74</v>
      </c>
      <c r="Y132" s="25"/>
      <c r="Z132" s="25"/>
      <c r="AA132" s="25"/>
      <c r="AB132" s="24">
        <f>5000</f>
        <v>5000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5000</f>
        <v>5000</v>
      </c>
      <c r="AX132" s="24"/>
      <c r="AY132" s="25" t="s">
        <v>74</v>
      </c>
      <c r="AZ132" s="25"/>
      <c r="BA132" s="24">
        <f>5000</f>
        <v>5000</v>
      </c>
      <c r="BB132" s="24"/>
      <c r="BC132" s="24"/>
      <c r="BD132" s="25" t="s">
        <v>74</v>
      </c>
      <c r="BE132" s="25"/>
      <c r="BF132" s="24">
        <f>5000</f>
        <v>5000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5000</f>
        <v>5000</v>
      </c>
      <c r="BR132" s="24"/>
      <c r="BS132" s="24"/>
      <c r="BT132" s="27" t="s">
        <v>74</v>
      </c>
    </row>
    <row r="133" spans="1:72" s="1" customFormat="1" ht="33.75" customHeight="1">
      <c r="A133" s="16" t="s">
        <v>289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223</v>
      </c>
      <c r="N133" s="23"/>
      <c r="O133" s="23"/>
      <c r="P133" s="31" t="s">
        <v>290</v>
      </c>
      <c r="Q133" s="31"/>
      <c r="R133" s="31"/>
      <c r="S133" s="31"/>
      <c r="T133" s="31"/>
      <c r="U133" s="24">
        <f>5000</f>
        <v>5000</v>
      </c>
      <c r="V133" s="24"/>
      <c r="W133" s="24"/>
      <c r="X133" s="25" t="s">
        <v>74</v>
      </c>
      <c r="Y133" s="25"/>
      <c r="Z133" s="25"/>
      <c r="AA133" s="25"/>
      <c r="AB133" s="24">
        <f>5000</f>
        <v>5000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5000</f>
        <v>5000</v>
      </c>
      <c r="AX133" s="24"/>
      <c r="AY133" s="25" t="s">
        <v>74</v>
      </c>
      <c r="AZ133" s="25"/>
      <c r="BA133" s="24">
        <f>5000</f>
        <v>5000</v>
      </c>
      <c r="BB133" s="24"/>
      <c r="BC133" s="24"/>
      <c r="BD133" s="25" t="s">
        <v>74</v>
      </c>
      <c r="BE133" s="25"/>
      <c r="BF133" s="24">
        <f>5000</f>
        <v>5000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5000</f>
        <v>5000</v>
      </c>
      <c r="BR133" s="24"/>
      <c r="BS133" s="24"/>
      <c r="BT133" s="27" t="s">
        <v>74</v>
      </c>
    </row>
    <row r="134" spans="1:72" s="1" customFormat="1" ht="13.5" customHeight="1">
      <c r="A134" s="16" t="s">
        <v>253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223</v>
      </c>
      <c r="N134" s="23"/>
      <c r="O134" s="23"/>
      <c r="P134" s="31" t="s">
        <v>291</v>
      </c>
      <c r="Q134" s="31"/>
      <c r="R134" s="31"/>
      <c r="S134" s="31"/>
      <c r="T134" s="31"/>
      <c r="U134" s="24">
        <f>55028</f>
        <v>55028</v>
      </c>
      <c r="V134" s="24"/>
      <c r="W134" s="24"/>
      <c r="X134" s="25" t="s">
        <v>74</v>
      </c>
      <c r="Y134" s="25"/>
      <c r="Z134" s="25"/>
      <c r="AA134" s="25"/>
      <c r="AB134" s="24">
        <f>55028</f>
        <v>55028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55028</f>
        <v>55028</v>
      </c>
      <c r="AX134" s="24"/>
      <c r="AY134" s="25" t="s">
        <v>74</v>
      </c>
      <c r="AZ134" s="25"/>
      <c r="BA134" s="24">
        <f>40254</f>
        <v>40254</v>
      </c>
      <c r="BB134" s="24"/>
      <c r="BC134" s="24"/>
      <c r="BD134" s="25" t="s">
        <v>74</v>
      </c>
      <c r="BE134" s="25"/>
      <c r="BF134" s="24">
        <f>40254</f>
        <v>40254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40254</f>
        <v>40254</v>
      </c>
      <c r="BR134" s="24"/>
      <c r="BS134" s="24"/>
      <c r="BT134" s="27" t="s">
        <v>74</v>
      </c>
    </row>
    <row r="135" spans="1:72" s="1" customFormat="1" ht="13.5" customHeight="1">
      <c r="A135" s="16" t="s">
        <v>255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223</v>
      </c>
      <c r="N135" s="23"/>
      <c r="O135" s="23"/>
      <c r="P135" s="31" t="s">
        <v>292</v>
      </c>
      <c r="Q135" s="31"/>
      <c r="R135" s="31"/>
      <c r="S135" s="31"/>
      <c r="T135" s="31"/>
      <c r="U135" s="24">
        <f>55028</f>
        <v>55028</v>
      </c>
      <c r="V135" s="24"/>
      <c r="W135" s="24"/>
      <c r="X135" s="25" t="s">
        <v>74</v>
      </c>
      <c r="Y135" s="25"/>
      <c r="Z135" s="25"/>
      <c r="AA135" s="25"/>
      <c r="AB135" s="24">
        <f>55028</f>
        <v>55028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55028</f>
        <v>55028</v>
      </c>
      <c r="AX135" s="24"/>
      <c r="AY135" s="25" t="s">
        <v>74</v>
      </c>
      <c r="AZ135" s="25"/>
      <c r="BA135" s="24">
        <f>40254</f>
        <v>40254</v>
      </c>
      <c r="BB135" s="24"/>
      <c r="BC135" s="24"/>
      <c r="BD135" s="25" t="s">
        <v>74</v>
      </c>
      <c r="BE135" s="25"/>
      <c r="BF135" s="24">
        <f>40254</f>
        <v>40254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40254</f>
        <v>40254</v>
      </c>
      <c r="BR135" s="24"/>
      <c r="BS135" s="24"/>
      <c r="BT135" s="27" t="s">
        <v>74</v>
      </c>
    </row>
    <row r="136" spans="1:72" s="1" customFormat="1" ht="13.5" customHeight="1">
      <c r="A136" s="16" t="s">
        <v>259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223</v>
      </c>
      <c r="N136" s="23"/>
      <c r="O136" s="23"/>
      <c r="P136" s="31" t="s">
        <v>293</v>
      </c>
      <c r="Q136" s="31"/>
      <c r="R136" s="31"/>
      <c r="S136" s="31"/>
      <c r="T136" s="31"/>
      <c r="U136" s="24">
        <f>13900</f>
        <v>13900</v>
      </c>
      <c r="V136" s="24"/>
      <c r="W136" s="24"/>
      <c r="X136" s="25" t="s">
        <v>74</v>
      </c>
      <c r="Y136" s="25"/>
      <c r="Z136" s="25"/>
      <c r="AA136" s="25"/>
      <c r="AB136" s="24">
        <f>13900</f>
        <v>13900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13900</f>
        <v>13900</v>
      </c>
      <c r="AX136" s="24"/>
      <c r="AY136" s="25" t="s">
        <v>74</v>
      </c>
      <c r="AZ136" s="25"/>
      <c r="BA136" s="25" t="s">
        <v>74</v>
      </c>
      <c r="BB136" s="25"/>
      <c r="BC136" s="25"/>
      <c r="BD136" s="25" t="s">
        <v>74</v>
      </c>
      <c r="BE136" s="25"/>
      <c r="BF136" s="25" t="s">
        <v>74</v>
      </c>
      <c r="BG136" s="25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5" t="s">
        <v>74</v>
      </c>
      <c r="BR136" s="25"/>
      <c r="BS136" s="25"/>
      <c r="BT136" s="27" t="s">
        <v>74</v>
      </c>
    </row>
    <row r="137" spans="1:72" s="1" customFormat="1" ht="13.5" customHeight="1">
      <c r="A137" s="16" t="s">
        <v>261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223</v>
      </c>
      <c r="N137" s="23"/>
      <c r="O137" s="23"/>
      <c r="P137" s="31" t="s">
        <v>294</v>
      </c>
      <c r="Q137" s="31"/>
      <c r="R137" s="31"/>
      <c r="S137" s="31"/>
      <c r="T137" s="31"/>
      <c r="U137" s="24">
        <f>41128</f>
        <v>41128</v>
      </c>
      <c r="V137" s="24"/>
      <c r="W137" s="24"/>
      <c r="X137" s="25" t="s">
        <v>74</v>
      </c>
      <c r="Y137" s="25"/>
      <c r="Z137" s="25"/>
      <c r="AA137" s="25"/>
      <c r="AB137" s="24">
        <f>41128</f>
        <v>41128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41128</f>
        <v>41128</v>
      </c>
      <c r="AX137" s="24"/>
      <c r="AY137" s="25" t="s">
        <v>74</v>
      </c>
      <c r="AZ137" s="25"/>
      <c r="BA137" s="24">
        <f>40254</f>
        <v>40254</v>
      </c>
      <c r="BB137" s="24"/>
      <c r="BC137" s="24"/>
      <c r="BD137" s="25" t="s">
        <v>74</v>
      </c>
      <c r="BE137" s="25"/>
      <c r="BF137" s="24">
        <f>40254</f>
        <v>40254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40254</f>
        <v>40254</v>
      </c>
      <c r="BR137" s="24"/>
      <c r="BS137" s="24"/>
      <c r="BT137" s="27" t="s">
        <v>74</v>
      </c>
    </row>
    <row r="138" spans="1:72" s="1" customFormat="1" ht="13.5" customHeight="1">
      <c r="A138" s="16" t="s">
        <v>295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223</v>
      </c>
      <c r="N138" s="23"/>
      <c r="O138" s="23"/>
      <c r="P138" s="31" t="s">
        <v>296</v>
      </c>
      <c r="Q138" s="31"/>
      <c r="R138" s="31"/>
      <c r="S138" s="31"/>
      <c r="T138" s="31"/>
      <c r="U138" s="24">
        <f>243919</f>
        <v>243919</v>
      </c>
      <c r="V138" s="24"/>
      <c r="W138" s="24"/>
      <c r="X138" s="25" t="s">
        <v>74</v>
      </c>
      <c r="Y138" s="25"/>
      <c r="Z138" s="25"/>
      <c r="AA138" s="25"/>
      <c r="AB138" s="24">
        <f>243919</f>
        <v>243919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243919</f>
        <v>243919</v>
      </c>
      <c r="AX138" s="24"/>
      <c r="AY138" s="25" t="s">
        <v>74</v>
      </c>
      <c r="AZ138" s="25"/>
      <c r="BA138" s="24">
        <f>67480</f>
        <v>67480</v>
      </c>
      <c r="BB138" s="24"/>
      <c r="BC138" s="24"/>
      <c r="BD138" s="25" t="s">
        <v>74</v>
      </c>
      <c r="BE138" s="25"/>
      <c r="BF138" s="24">
        <f>67480</f>
        <v>67480</v>
      </c>
      <c r="BG138" s="24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4">
        <f>67480</f>
        <v>67480</v>
      </c>
      <c r="BR138" s="24"/>
      <c r="BS138" s="24"/>
      <c r="BT138" s="27" t="s">
        <v>74</v>
      </c>
    </row>
    <row r="139" spans="1:72" s="1" customFormat="1" ht="13.5" customHeight="1">
      <c r="A139" s="16" t="s">
        <v>297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223</v>
      </c>
      <c r="N139" s="23"/>
      <c r="O139" s="23"/>
      <c r="P139" s="31" t="s">
        <v>298</v>
      </c>
      <c r="Q139" s="31"/>
      <c r="R139" s="31"/>
      <c r="S139" s="31"/>
      <c r="T139" s="31"/>
      <c r="U139" s="24">
        <f>243919</f>
        <v>243919</v>
      </c>
      <c r="V139" s="24"/>
      <c r="W139" s="24"/>
      <c r="X139" s="25" t="s">
        <v>74</v>
      </c>
      <c r="Y139" s="25"/>
      <c r="Z139" s="25"/>
      <c r="AA139" s="25"/>
      <c r="AB139" s="24">
        <f>243919</f>
        <v>243919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243919</f>
        <v>243919</v>
      </c>
      <c r="AX139" s="24"/>
      <c r="AY139" s="25" t="s">
        <v>74</v>
      </c>
      <c r="AZ139" s="25"/>
      <c r="BA139" s="24">
        <f>67480</f>
        <v>67480</v>
      </c>
      <c r="BB139" s="24"/>
      <c r="BC139" s="24"/>
      <c r="BD139" s="25" t="s">
        <v>74</v>
      </c>
      <c r="BE139" s="25"/>
      <c r="BF139" s="24">
        <f>67480</f>
        <v>67480</v>
      </c>
      <c r="BG139" s="24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4">
        <f>67480</f>
        <v>67480</v>
      </c>
      <c r="BR139" s="24"/>
      <c r="BS139" s="24"/>
      <c r="BT139" s="27" t="s">
        <v>74</v>
      </c>
    </row>
    <row r="140" spans="1:72" s="1" customFormat="1" ht="54.75" customHeight="1">
      <c r="A140" s="16" t="s">
        <v>228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223</v>
      </c>
      <c r="N140" s="23"/>
      <c r="O140" s="23"/>
      <c r="P140" s="31" t="s">
        <v>299</v>
      </c>
      <c r="Q140" s="31"/>
      <c r="R140" s="31"/>
      <c r="S140" s="31"/>
      <c r="T140" s="31"/>
      <c r="U140" s="24">
        <f>243919</f>
        <v>243919</v>
      </c>
      <c r="V140" s="24"/>
      <c r="W140" s="24"/>
      <c r="X140" s="25" t="s">
        <v>74</v>
      </c>
      <c r="Y140" s="25"/>
      <c r="Z140" s="25"/>
      <c r="AA140" s="25"/>
      <c r="AB140" s="24">
        <f>243919</f>
        <v>243919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243919</f>
        <v>243919</v>
      </c>
      <c r="AX140" s="24"/>
      <c r="AY140" s="25" t="s">
        <v>74</v>
      </c>
      <c r="AZ140" s="25"/>
      <c r="BA140" s="24">
        <f>67480</f>
        <v>67480</v>
      </c>
      <c r="BB140" s="24"/>
      <c r="BC140" s="24"/>
      <c r="BD140" s="25" t="s">
        <v>74</v>
      </c>
      <c r="BE140" s="25"/>
      <c r="BF140" s="24">
        <f>67480</f>
        <v>67480</v>
      </c>
      <c r="BG140" s="24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4">
        <f>67480</f>
        <v>67480</v>
      </c>
      <c r="BR140" s="24"/>
      <c r="BS140" s="24"/>
      <c r="BT140" s="27" t="s">
        <v>74</v>
      </c>
    </row>
    <row r="141" spans="1:72" s="1" customFormat="1" ht="24" customHeight="1">
      <c r="A141" s="16" t="s">
        <v>230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223</v>
      </c>
      <c r="N141" s="23"/>
      <c r="O141" s="23"/>
      <c r="P141" s="31" t="s">
        <v>300</v>
      </c>
      <c r="Q141" s="31"/>
      <c r="R141" s="31"/>
      <c r="S141" s="31"/>
      <c r="T141" s="31"/>
      <c r="U141" s="24">
        <f>243919</f>
        <v>243919</v>
      </c>
      <c r="V141" s="24"/>
      <c r="W141" s="24"/>
      <c r="X141" s="25" t="s">
        <v>74</v>
      </c>
      <c r="Y141" s="25"/>
      <c r="Z141" s="25"/>
      <c r="AA141" s="25"/>
      <c r="AB141" s="24">
        <f>243919</f>
        <v>243919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243919</f>
        <v>243919</v>
      </c>
      <c r="AX141" s="24"/>
      <c r="AY141" s="25" t="s">
        <v>74</v>
      </c>
      <c r="AZ141" s="25"/>
      <c r="BA141" s="24">
        <f>67480</f>
        <v>67480</v>
      </c>
      <c r="BB141" s="24"/>
      <c r="BC141" s="24"/>
      <c r="BD141" s="25" t="s">
        <v>74</v>
      </c>
      <c r="BE141" s="25"/>
      <c r="BF141" s="24">
        <f>67480</f>
        <v>67480</v>
      </c>
      <c r="BG141" s="24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4">
        <f>67480</f>
        <v>67480</v>
      </c>
      <c r="BR141" s="24"/>
      <c r="BS141" s="24"/>
      <c r="BT141" s="27" t="s">
        <v>74</v>
      </c>
    </row>
    <row r="142" spans="1:72" s="1" customFormat="1" ht="24" customHeight="1">
      <c r="A142" s="16" t="s">
        <v>232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223</v>
      </c>
      <c r="N142" s="23"/>
      <c r="O142" s="23"/>
      <c r="P142" s="31" t="s">
        <v>301</v>
      </c>
      <c r="Q142" s="31"/>
      <c r="R142" s="31"/>
      <c r="S142" s="31"/>
      <c r="T142" s="31"/>
      <c r="U142" s="24">
        <f>187341</f>
        <v>187341</v>
      </c>
      <c r="V142" s="24"/>
      <c r="W142" s="24"/>
      <c r="X142" s="25" t="s">
        <v>74</v>
      </c>
      <c r="Y142" s="25"/>
      <c r="Z142" s="25"/>
      <c r="AA142" s="25"/>
      <c r="AB142" s="24">
        <f>187341</f>
        <v>187341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187341</f>
        <v>187341</v>
      </c>
      <c r="AX142" s="24"/>
      <c r="AY142" s="25" t="s">
        <v>74</v>
      </c>
      <c r="AZ142" s="25"/>
      <c r="BA142" s="24">
        <f>53336</f>
        <v>53336</v>
      </c>
      <c r="BB142" s="24"/>
      <c r="BC142" s="24"/>
      <c r="BD142" s="25" t="s">
        <v>74</v>
      </c>
      <c r="BE142" s="25"/>
      <c r="BF142" s="24">
        <f>53336</f>
        <v>53336</v>
      </c>
      <c r="BG142" s="24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4">
        <f>53336</f>
        <v>53336</v>
      </c>
      <c r="BR142" s="24"/>
      <c r="BS142" s="24"/>
      <c r="BT142" s="27" t="s">
        <v>74</v>
      </c>
    </row>
    <row r="143" spans="1:72" s="1" customFormat="1" ht="33.75" customHeight="1">
      <c r="A143" s="16" t="s">
        <v>234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223</v>
      </c>
      <c r="N143" s="23"/>
      <c r="O143" s="23"/>
      <c r="P143" s="31" t="s">
        <v>302</v>
      </c>
      <c r="Q143" s="31"/>
      <c r="R143" s="31"/>
      <c r="S143" s="31"/>
      <c r="T143" s="31"/>
      <c r="U143" s="24">
        <f>56578</f>
        <v>56578</v>
      </c>
      <c r="V143" s="24"/>
      <c r="W143" s="24"/>
      <c r="X143" s="25" t="s">
        <v>74</v>
      </c>
      <c r="Y143" s="25"/>
      <c r="Z143" s="25"/>
      <c r="AA143" s="25"/>
      <c r="AB143" s="24">
        <f>56578</f>
        <v>56578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56578</f>
        <v>56578</v>
      </c>
      <c r="AX143" s="24"/>
      <c r="AY143" s="25" t="s">
        <v>74</v>
      </c>
      <c r="AZ143" s="25"/>
      <c r="BA143" s="24">
        <f>14144</f>
        <v>14144</v>
      </c>
      <c r="BB143" s="24"/>
      <c r="BC143" s="24"/>
      <c r="BD143" s="25" t="s">
        <v>74</v>
      </c>
      <c r="BE143" s="25"/>
      <c r="BF143" s="24">
        <f>14144</f>
        <v>14144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14144</f>
        <v>14144</v>
      </c>
      <c r="BR143" s="24"/>
      <c r="BS143" s="24"/>
      <c r="BT143" s="27" t="s">
        <v>74</v>
      </c>
    </row>
    <row r="144" spans="1:72" s="1" customFormat="1" ht="24" customHeight="1">
      <c r="A144" s="16" t="s">
        <v>303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223</v>
      </c>
      <c r="N144" s="23"/>
      <c r="O144" s="23"/>
      <c r="P144" s="31" t="s">
        <v>304</v>
      </c>
      <c r="Q144" s="31"/>
      <c r="R144" s="31"/>
      <c r="S144" s="31"/>
      <c r="T144" s="31"/>
      <c r="U144" s="24">
        <f>200000</f>
        <v>200000</v>
      </c>
      <c r="V144" s="24"/>
      <c r="W144" s="24"/>
      <c r="X144" s="25" t="s">
        <v>74</v>
      </c>
      <c r="Y144" s="25"/>
      <c r="Z144" s="25"/>
      <c r="AA144" s="25"/>
      <c r="AB144" s="24">
        <f>200000</f>
        <v>200000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200000</f>
        <v>200000</v>
      </c>
      <c r="AX144" s="24"/>
      <c r="AY144" s="25" t="s">
        <v>74</v>
      </c>
      <c r="AZ144" s="25"/>
      <c r="BA144" s="24">
        <f>40239.99</f>
        <v>40239.99</v>
      </c>
      <c r="BB144" s="24"/>
      <c r="BC144" s="24"/>
      <c r="BD144" s="25" t="s">
        <v>74</v>
      </c>
      <c r="BE144" s="25"/>
      <c r="BF144" s="24">
        <f>40239.99</f>
        <v>40239.99</v>
      </c>
      <c r="BG144" s="24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4">
        <f>40239.99</f>
        <v>40239.99</v>
      </c>
      <c r="BR144" s="24"/>
      <c r="BS144" s="24"/>
      <c r="BT144" s="27" t="s">
        <v>74</v>
      </c>
    </row>
    <row r="145" spans="1:72" s="1" customFormat="1" ht="33.75" customHeight="1">
      <c r="A145" s="16" t="s">
        <v>305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223</v>
      </c>
      <c r="N145" s="23"/>
      <c r="O145" s="23"/>
      <c r="P145" s="31" t="s">
        <v>306</v>
      </c>
      <c r="Q145" s="31"/>
      <c r="R145" s="31"/>
      <c r="S145" s="31"/>
      <c r="T145" s="31"/>
      <c r="U145" s="24">
        <f>200000</f>
        <v>200000</v>
      </c>
      <c r="V145" s="24"/>
      <c r="W145" s="24"/>
      <c r="X145" s="25" t="s">
        <v>74</v>
      </c>
      <c r="Y145" s="25"/>
      <c r="Z145" s="25"/>
      <c r="AA145" s="25"/>
      <c r="AB145" s="24">
        <f>200000</f>
        <v>200000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200000</f>
        <v>200000</v>
      </c>
      <c r="AX145" s="24"/>
      <c r="AY145" s="25" t="s">
        <v>74</v>
      </c>
      <c r="AZ145" s="25"/>
      <c r="BA145" s="24">
        <f>40239.99</f>
        <v>40239.99</v>
      </c>
      <c r="BB145" s="24"/>
      <c r="BC145" s="24"/>
      <c r="BD145" s="25" t="s">
        <v>74</v>
      </c>
      <c r="BE145" s="25"/>
      <c r="BF145" s="24">
        <f>40239.99</f>
        <v>40239.99</v>
      </c>
      <c r="BG145" s="24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4">
        <f>40239.99</f>
        <v>40239.99</v>
      </c>
      <c r="BR145" s="24"/>
      <c r="BS145" s="24"/>
      <c r="BT145" s="27" t="s">
        <v>74</v>
      </c>
    </row>
    <row r="146" spans="1:72" s="1" customFormat="1" ht="24" customHeight="1">
      <c r="A146" s="16" t="s">
        <v>242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223</v>
      </c>
      <c r="N146" s="23"/>
      <c r="O146" s="23"/>
      <c r="P146" s="31" t="s">
        <v>307</v>
      </c>
      <c r="Q146" s="31"/>
      <c r="R146" s="31"/>
      <c r="S146" s="31"/>
      <c r="T146" s="31"/>
      <c r="U146" s="24">
        <f>200000</f>
        <v>200000</v>
      </c>
      <c r="V146" s="24"/>
      <c r="W146" s="24"/>
      <c r="X146" s="25" t="s">
        <v>74</v>
      </c>
      <c r="Y146" s="25"/>
      <c r="Z146" s="25"/>
      <c r="AA146" s="25"/>
      <c r="AB146" s="24">
        <f>200000</f>
        <v>200000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200000</f>
        <v>200000</v>
      </c>
      <c r="AX146" s="24"/>
      <c r="AY146" s="25" t="s">
        <v>74</v>
      </c>
      <c r="AZ146" s="25"/>
      <c r="BA146" s="24">
        <f>40239.99</f>
        <v>40239.99</v>
      </c>
      <c r="BB146" s="24"/>
      <c r="BC146" s="24"/>
      <c r="BD146" s="25" t="s">
        <v>74</v>
      </c>
      <c r="BE146" s="25"/>
      <c r="BF146" s="24">
        <f>40239.99</f>
        <v>40239.99</v>
      </c>
      <c r="BG146" s="24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4">
        <f>40239.99</f>
        <v>40239.99</v>
      </c>
      <c r="BR146" s="24"/>
      <c r="BS146" s="24"/>
      <c r="BT146" s="27" t="s">
        <v>74</v>
      </c>
    </row>
    <row r="147" spans="1:72" s="1" customFormat="1" ht="24" customHeight="1">
      <c r="A147" s="16" t="s">
        <v>244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223</v>
      </c>
      <c r="N147" s="23"/>
      <c r="O147" s="23"/>
      <c r="P147" s="31" t="s">
        <v>308</v>
      </c>
      <c r="Q147" s="31"/>
      <c r="R147" s="31"/>
      <c r="S147" s="31"/>
      <c r="T147" s="31"/>
      <c r="U147" s="24">
        <f>200000</f>
        <v>200000</v>
      </c>
      <c r="V147" s="24"/>
      <c r="W147" s="24"/>
      <c r="X147" s="25" t="s">
        <v>74</v>
      </c>
      <c r="Y147" s="25"/>
      <c r="Z147" s="25"/>
      <c r="AA147" s="25"/>
      <c r="AB147" s="24">
        <f>200000</f>
        <v>200000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200000</f>
        <v>200000</v>
      </c>
      <c r="AX147" s="24"/>
      <c r="AY147" s="25" t="s">
        <v>74</v>
      </c>
      <c r="AZ147" s="25"/>
      <c r="BA147" s="24">
        <f>40239.99</f>
        <v>40239.99</v>
      </c>
      <c r="BB147" s="24"/>
      <c r="BC147" s="24"/>
      <c r="BD147" s="25" t="s">
        <v>74</v>
      </c>
      <c r="BE147" s="25"/>
      <c r="BF147" s="24">
        <f>40239.99</f>
        <v>40239.99</v>
      </c>
      <c r="BG147" s="24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4">
        <f>40239.99</f>
        <v>40239.99</v>
      </c>
      <c r="BR147" s="24"/>
      <c r="BS147" s="24"/>
      <c r="BT147" s="27" t="s">
        <v>74</v>
      </c>
    </row>
    <row r="148" spans="1:72" s="1" customFormat="1" ht="13.5" customHeight="1">
      <c r="A148" s="16" t="s">
        <v>246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223</v>
      </c>
      <c r="N148" s="23"/>
      <c r="O148" s="23"/>
      <c r="P148" s="31" t="s">
        <v>309</v>
      </c>
      <c r="Q148" s="31"/>
      <c r="R148" s="31"/>
      <c r="S148" s="31"/>
      <c r="T148" s="31"/>
      <c r="U148" s="24">
        <f>200000</f>
        <v>200000</v>
      </c>
      <c r="V148" s="24"/>
      <c r="W148" s="24"/>
      <c r="X148" s="25" t="s">
        <v>74</v>
      </c>
      <c r="Y148" s="25"/>
      <c r="Z148" s="25"/>
      <c r="AA148" s="25"/>
      <c r="AB148" s="24">
        <f>200000</f>
        <v>200000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200000</f>
        <v>200000</v>
      </c>
      <c r="AX148" s="24"/>
      <c r="AY148" s="25" t="s">
        <v>74</v>
      </c>
      <c r="AZ148" s="25"/>
      <c r="BA148" s="24">
        <f>40239.99</f>
        <v>40239.99</v>
      </c>
      <c r="BB148" s="24"/>
      <c r="BC148" s="24"/>
      <c r="BD148" s="25" t="s">
        <v>74</v>
      </c>
      <c r="BE148" s="25"/>
      <c r="BF148" s="24">
        <f>40239.99</f>
        <v>40239.99</v>
      </c>
      <c r="BG148" s="24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4">
        <f>40239.99</f>
        <v>40239.99</v>
      </c>
      <c r="BR148" s="24"/>
      <c r="BS148" s="24"/>
      <c r="BT148" s="27" t="s">
        <v>74</v>
      </c>
    </row>
    <row r="149" spans="1:72" s="1" customFormat="1" ht="13.5" customHeight="1">
      <c r="A149" s="16" t="s">
        <v>310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223</v>
      </c>
      <c r="N149" s="23"/>
      <c r="O149" s="23"/>
      <c r="P149" s="31" t="s">
        <v>311</v>
      </c>
      <c r="Q149" s="31"/>
      <c r="R149" s="31"/>
      <c r="S149" s="31"/>
      <c r="T149" s="31"/>
      <c r="U149" s="24">
        <f>14655946.13</f>
        <v>14655946.13</v>
      </c>
      <c r="V149" s="24"/>
      <c r="W149" s="24"/>
      <c r="X149" s="25" t="s">
        <v>74</v>
      </c>
      <c r="Y149" s="25"/>
      <c r="Z149" s="25"/>
      <c r="AA149" s="25"/>
      <c r="AB149" s="24">
        <f>14655946.13</f>
        <v>14655946.13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14655946.13</f>
        <v>14655946.13</v>
      </c>
      <c r="AX149" s="24"/>
      <c r="AY149" s="25" t="s">
        <v>74</v>
      </c>
      <c r="AZ149" s="25"/>
      <c r="BA149" s="24">
        <f>1487947.78</f>
        <v>1487947.78</v>
      </c>
      <c r="BB149" s="24"/>
      <c r="BC149" s="24"/>
      <c r="BD149" s="25" t="s">
        <v>74</v>
      </c>
      <c r="BE149" s="25"/>
      <c r="BF149" s="24">
        <f>1487947.78</f>
        <v>1487947.78</v>
      </c>
      <c r="BG149" s="24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1487947.78</f>
        <v>1487947.78</v>
      </c>
      <c r="BR149" s="24"/>
      <c r="BS149" s="24"/>
      <c r="BT149" s="27" t="s">
        <v>74</v>
      </c>
    </row>
    <row r="150" spans="1:72" s="1" customFormat="1" ht="13.5" customHeight="1">
      <c r="A150" s="16" t="s">
        <v>312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223</v>
      </c>
      <c r="N150" s="23"/>
      <c r="O150" s="23"/>
      <c r="P150" s="31" t="s">
        <v>313</v>
      </c>
      <c r="Q150" s="31"/>
      <c r="R150" s="31"/>
      <c r="S150" s="31"/>
      <c r="T150" s="31"/>
      <c r="U150" s="24">
        <f>14424646.13</f>
        <v>14424646.13</v>
      </c>
      <c r="V150" s="24"/>
      <c r="W150" s="24"/>
      <c r="X150" s="25" t="s">
        <v>74</v>
      </c>
      <c r="Y150" s="25"/>
      <c r="Z150" s="25"/>
      <c r="AA150" s="25"/>
      <c r="AB150" s="24">
        <f>14424646.13</f>
        <v>14424646.13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14424646.13</f>
        <v>14424646.13</v>
      </c>
      <c r="AX150" s="24"/>
      <c r="AY150" s="25" t="s">
        <v>74</v>
      </c>
      <c r="AZ150" s="25"/>
      <c r="BA150" s="24">
        <f>1487947.78</f>
        <v>1487947.78</v>
      </c>
      <c r="BB150" s="24"/>
      <c r="BC150" s="24"/>
      <c r="BD150" s="25" t="s">
        <v>74</v>
      </c>
      <c r="BE150" s="25"/>
      <c r="BF150" s="24">
        <f>1487947.78</f>
        <v>1487947.78</v>
      </c>
      <c r="BG150" s="24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1487947.78</f>
        <v>1487947.78</v>
      </c>
      <c r="BR150" s="24"/>
      <c r="BS150" s="24"/>
      <c r="BT150" s="27" t="s">
        <v>74</v>
      </c>
    </row>
    <row r="151" spans="1:72" s="1" customFormat="1" ht="24" customHeight="1">
      <c r="A151" s="16" t="s">
        <v>242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223</v>
      </c>
      <c r="N151" s="23"/>
      <c r="O151" s="23"/>
      <c r="P151" s="31" t="s">
        <v>314</v>
      </c>
      <c r="Q151" s="31"/>
      <c r="R151" s="31"/>
      <c r="S151" s="31"/>
      <c r="T151" s="31"/>
      <c r="U151" s="24">
        <f>14424646.13</f>
        <v>14424646.13</v>
      </c>
      <c r="V151" s="24"/>
      <c r="W151" s="24"/>
      <c r="X151" s="25" t="s">
        <v>74</v>
      </c>
      <c r="Y151" s="25"/>
      <c r="Z151" s="25"/>
      <c r="AA151" s="25"/>
      <c r="AB151" s="24">
        <f>14424646.13</f>
        <v>14424646.13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14424646.13</f>
        <v>14424646.13</v>
      </c>
      <c r="AX151" s="24"/>
      <c r="AY151" s="25" t="s">
        <v>74</v>
      </c>
      <c r="AZ151" s="25"/>
      <c r="BA151" s="24">
        <f>1487947.78</f>
        <v>1487947.78</v>
      </c>
      <c r="BB151" s="24"/>
      <c r="BC151" s="24"/>
      <c r="BD151" s="25" t="s">
        <v>74</v>
      </c>
      <c r="BE151" s="25"/>
      <c r="BF151" s="24">
        <f>1487947.78</f>
        <v>1487947.78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1487947.78</f>
        <v>1487947.78</v>
      </c>
      <c r="BR151" s="24"/>
      <c r="BS151" s="24"/>
      <c r="BT151" s="27" t="s">
        <v>74</v>
      </c>
    </row>
    <row r="152" spans="1:72" s="1" customFormat="1" ht="24" customHeight="1">
      <c r="A152" s="16" t="s">
        <v>244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223</v>
      </c>
      <c r="N152" s="23"/>
      <c r="O152" s="23"/>
      <c r="P152" s="31" t="s">
        <v>315</v>
      </c>
      <c r="Q152" s="31"/>
      <c r="R152" s="31"/>
      <c r="S152" s="31"/>
      <c r="T152" s="31"/>
      <c r="U152" s="24">
        <f>14424646.13</f>
        <v>14424646.13</v>
      </c>
      <c r="V152" s="24"/>
      <c r="W152" s="24"/>
      <c r="X152" s="25" t="s">
        <v>74</v>
      </c>
      <c r="Y152" s="25"/>
      <c r="Z152" s="25"/>
      <c r="AA152" s="25"/>
      <c r="AB152" s="24">
        <f>14424646.13</f>
        <v>14424646.13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14424646.13</f>
        <v>14424646.13</v>
      </c>
      <c r="AX152" s="24"/>
      <c r="AY152" s="25" t="s">
        <v>74</v>
      </c>
      <c r="AZ152" s="25"/>
      <c r="BA152" s="24">
        <f>1487947.78</f>
        <v>1487947.78</v>
      </c>
      <c r="BB152" s="24"/>
      <c r="BC152" s="24"/>
      <c r="BD152" s="25" t="s">
        <v>74</v>
      </c>
      <c r="BE152" s="25"/>
      <c r="BF152" s="24">
        <f>1487947.78</f>
        <v>1487947.78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1487947.78</f>
        <v>1487947.78</v>
      </c>
      <c r="BR152" s="24"/>
      <c r="BS152" s="24"/>
      <c r="BT152" s="27" t="s">
        <v>74</v>
      </c>
    </row>
    <row r="153" spans="1:72" s="1" customFormat="1" ht="13.5" customHeight="1">
      <c r="A153" s="16" t="s">
        <v>246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223</v>
      </c>
      <c r="N153" s="23"/>
      <c r="O153" s="23"/>
      <c r="P153" s="31" t="s">
        <v>316</v>
      </c>
      <c r="Q153" s="31"/>
      <c r="R153" s="31"/>
      <c r="S153" s="31"/>
      <c r="T153" s="31"/>
      <c r="U153" s="24">
        <f>14424646.13</f>
        <v>14424646.13</v>
      </c>
      <c r="V153" s="24"/>
      <c r="W153" s="24"/>
      <c r="X153" s="25" t="s">
        <v>74</v>
      </c>
      <c r="Y153" s="25"/>
      <c r="Z153" s="25"/>
      <c r="AA153" s="25"/>
      <c r="AB153" s="24">
        <f>14424646.13</f>
        <v>14424646.13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14424646.13</f>
        <v>14424646.13</v>
      </c>
      <c r="AX153" s="24"/>
      <c r="AY153" s="25" t="s">
        <v>74</v>
      </c>
      <c r="AZ153" s="25"/>
      <c r="BA153" s="24">
        <f>1487947.78</f>
        <v>1487947.78</v>
      </c>
      <c r="BB153" s="24"/>
      <c r="BC153" s="24"/>
      <c r="BD153" s="25" t="s">
        <v>74</v>
      </c>
      <c r="BE153" s="25"/>
      <c r="BF153" s="24">
        <f>1487947.78</f>
        <v>1487947.78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1487947.78</f>
        <v>1487947.78</v>
      </c>
      <c r="BR153" s="24"/>
      <c r="BS153" s="24"/>
      <c r="BT153" s="27" t="s">
        <v>74</v>
      </c>
    </row>
    <row r="154" spans="1:72" s="1" customFormat="1" ht="13.5" customHeight="1">
      <c r="A154" s="16" t="s">
        <v>317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223</v>
      </c>
      <c r="N154" s="23"/>
      <c r="O154" s="23"/>
      <c r="P154" s="31" t="s">
        <v>318</v>
      </c>
      <c r="Q154" s="31"/>
      <c r="R154" s="31"/>
      <c r="S154" s="31"/>
      <c r="T154" s="31"/>
      <c r="U154" s="24">
        <f>231300</f>
        <v>231300</v>
      </c>
      <c r="V154" s="24"/>
      <c r="W154" s="24"/>
      <c r="X154" s="25" t="s">
        <v>74</v>
      </c>
      <c r="Y154" s="25"/>
      <c r="Z154" s="25"/>
      <c r="AA154" s="25"/>
      <c r="AB154" s="24">
        <f>231300</f>
        <v>231300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231300</f>
        <v>231300</v>
      </c>
      <c r="AX154" s="24"/>
      <c r="AY154" s="25" t="s">
        <v>74</v>
      </c>
      <c r="AZ154" s="25"/>
      <c r="BA154" s="25" t="s">
        <v>74</v>
      </c>
      <c r="BB154" s="25"/>
      <c r="BC154" s="25"/>
      <c r="BD154" s="25" t="s">
        <v>74</v>
      </c>
      <c r="BE154" s="25"/>
      <c r="BF154" s="25" t="s">
        <v>74</v>
      </c>
      <c r="BG154" s="25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5" t="s">
        <v>74</v>
      </c>
      <c r="BR154" s="25"/>
      <c r="BS154" s="25"/>
      <c r="BT154" s="27" t="s">
        <v>74</v>
      </c>
    </row>
    <row r="155" spans="1:72" s="1" customFormat="1" ht="24" customHeight="1">
      <c r="A155" s="16" t="s">
        <v>242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223</v>
      </c>
      <c r="N155" s="23"/>
      <c r="O155" s="23"/>
      <c r="P155" s="31" t="s">
        <v>319</v>
      </c>
      <c r="Q155" s="31"/>
      <c r="R155" s="31"/>
      <c r="S155" s="31"/>
      <c r="T155" s="31"/>
      <c r="U155" s="24">
        <f>231300</f>
        <v>231300</v>
      </c>
      <c r="V155" s="24"/>
      <c r="W155" s="24"/>
      <c r="X155" s="25" t="s">
        <v>74</v>
      </c>
      <c r="Y155" s="25"/>
      <c r="Z155" s="25"/>
      <c r="AA155" s="25"/>
      <c r="AB155" s="24">
        <f>231300</f>
        <v>231300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231300</f>
        <v>231300</v>
      </c>
      <c r="AX155" s="24"/>
      <c r="AY155" s="25" t="s">
        <v>74</v>
      </c>
      <c r="AZ155" s="25"/>
      <c r="BA155" s="25" t="s">
        <v>74</v>
      </c>
      <c r="BB155" s="25"/>
      <c r="BC155" s="25"/>
      <c r="BD155" s="25" t="s">
        <v>74</v>
      </c>
      <c r="BE155" s="25"/>
      <c r="BF155" s="25" t="s">
        <v>74</v>
      </c>
      <c r="BG155" s="25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5" t="s">
        <v>74</v>
      </c>
      <c r="BR155" s="25"/>
      <c r="BS155" s="25"/>
      <c r="BT155" s="27" t="s">
        <v>74</v>
      </c>
    </row>
    <row r="156" spans="1:72" s="1" customFormat="1" ht="24" customHeight="1">
      <c r="A156" s="16" t="s">
        <v>244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223</v>
      </c>
      <c r="N156" s="23"/>
      <c r="O156" s="23"/>
      <c r="P156" s="31" t="s">
        <v>320</v>
      </c>
      <c r="Q156" s="31"/>
      <c r="R156" s="31"/>
      <c r="S156" s="31"/>
      <c r="T156" s="31"/>
      <c r="U156" s="24">
        <f>231300</f>
        <v>231300</v>
      </c>
      <c r="V156" s="24"/>
      <c r="W156" s="24"/>
      <c r="X156" s="25" t="s">
        <v>74</v>
      </c>
      <c r="Y156" s="25"/>
      <c r="Z156" s="25"/>
      <c r="AA156" s="25"/>
      <c r="AB156" s="24">
        <f>231300</f>
        <v>231300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231300</f>
        <v>231300</v>
      </c>
      <c r="AX156" s="24"/>
      <c r="AY156" s="25" t="s">
        <v>74</v>
      </c>
      <c r="AZ156" s="25"/>
      <c r="BA156" s="25" t="s">
        <v>74</v>
      </c>
      <c r="BB156" s="25"/>
      <c r="BC156" s="25"/>
      <c r="BD156" s="25" t="s">
        <v>74</v>
      </c>
      <c r="BE156" s="25"/>
      <c r="BF156" s="25" t="s">
        <v>74</v>
      </c>
      <c r="BG156" s="25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5" t="s">
        <v>74</v>
      </c>
      <c r="BR156" s="25"/>
      <c r="BS156" s="25"/>
      <c r="BT156" s="27" t="s">
        <v>74</v>
      </c>
    </row>
    <row r="157" spans="1:72" s="1" customFormat="1" ht="13.5" customHeight="1">
      <c r="A157" s="16" t="s">
        <v>246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223</v>
      </c>
      <c r="N157" s="23"/>
      <c r="O157" s="23"/>
      <c r="P157" s="31" t="s">
        <v>321</v>
      </c>
      <c r="Q157" s="31"/>
      <c r="R157" s="31"/>
      <c r="S157" s="31"/>
      <c r="T157" s="31"/>
      <c r="U157" s="24">
        <f>231300</f>
        <v>231300</v>
      </c>
      <c r="V157" s="24"/>
      <c r="W157" s="24"/>
      <c r="X157" s="25" t="s">
        <v>74</v>
      </c>
      <c r="Y157" s="25"/>
      <c r="Z157" s="25"/>
      <c r="AA157" s="25"/>
      <c r="AB157" s="24">
        <f>231300</f>
        <v>231300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231300</f>
        <v>231300</v>
      </c>
      <c r="AX157" s="24"/>
      <c r="AY157" s="25" t="s">
        <v>74</v>
      </c>
      <c r="AZ157" s="25"/>
      <c r="BA157" s="25" t="s">
        <v>74</v>
      </c>
      <c r="BB157" s="25"/>
      <c r="BC157" s="25"/>
      <c r="BD157" s="25" t="s">
        <v>74</v>
      </c>
      <c r="BE157" s="25"/>
      <c r="BF157" s="25" t="s">
        <v>74</v>
      </c>
      <c r="BG157" s="25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5" t="s">
        <v>74</v>
      </c>
      <c r="BR157" s="25"/>
      <c r="BS157" s="25"/>
      <c r="BT157" s="27" t="s">
        <v>74</v>
      </c>
    </row>
    <row r="158" spans="1:72" s="1" customFormat="1" ht="13.5" customHeight="1">
      <c r="A158" s="16" t="s">
        <v>322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223</v>
      </c>
      <c r="N158" s="23"/>
      <c r="O158" s="23"/>
      <c r="P158" s="31" t="s">
        <v>323</v>
      </c>
      <c r="Q158" s="31"/>
      <c r="R158" s="31"/>
      <c r="S158" s="31"/>
      <c r="T158" s="31"/>
      <c r="U158" s="24">
        <f>23463568.6</f>
        <v>23463568.6</v>
      </c>
      <c r="V158" s="24"/>
      <c r="W158" s="24"/>
      <c r="X158" s="25" t="s">
        <v>74</v>
      </c>
      <c r="Y158" s="25"/>
      <c r="Z158" s="25"/>
      <c r="AA158" s="25"/>
      <c r="AB158" s="24">
        <f>23463568.6</f>
        <v>23463568.6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23463568.6</f>
        <v>23463568.6</v>
      </c>
      <c r="AX158" s="24"/>
      <c r="AY158" s="25" t="s">
        <v>74</v>
      </c>
      <c r="AZ158" s="25"/>
      <c r="BA158" s="24">
        <f>2702902.1</f>
        <v>2702902.1</v>
      </c>
      <c r="BB158" s="24"/>
      <c r="BC158" s="24"/>
      <c r="BD158" s="25" t="s">
        <v>74</v>
      </c>
      <c r="BE158" s="25"/>
      <c r="BF158" s="24">
        <f>2702902.1</f>
        <v>2702902.1</v>
      </c>
      <c r="BG158" s="24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4">
        <f>2702902.1</f>
        <v>2702902.1</v>
      </c>
      <c r="BR158" s="24"/>
      <c r="BS158" s="24"/>
      <c r="BT158" s="27" t="s">
        <v>74</v>
      </c>
    </row>
    <row r="159" spans="1:72" s="1" customFormat="1" ht="13.5" customHeight="1">
      <c r="A159" s="16" t="s">
        <v>324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223</v>
      </c>
      <c r="N159" s="23"/>
      <c r="O159" s="23"/>
      <c r="P159" s="31" t="s">
        <v>325</v>
      </c>
      <c r="Q159" s="31"/>
      <c r="R159" s="31"/>
      <c r="S159" s="31"/>
      <c r="T159" s="31"/>
      <c r="U159" s="24">
        <f>727370</f>
        <v>727370</v>
      </c>
      <c r="V159" s="24"/>
      <c r="W159" s="24"/>
      <c r="X159" s="25" t="s">
        <v>74</v>
      </c>
      <c r="Y159" s="25"/>
      <c r="Z159" s="25"/>
      <c r="AA159" s="25"/>
      <c r="AB159" s="24">
        <f>727370</f>
        <v>727370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727370</f>
        <v>727370</v>
      </c>
      <c r="AX159" s="24"/>
      <c r="AY159" s="25" t="s">
        <v>74</v>
      </c>
      <c r="AZ159" s="25"/>
      <c r="BA159" s="24">
        <f>200303.52</f>
        <v>200303.52</v>
      </c>
      <c r="BB159" s="24"/>
      <c r="BC159" s="24"/>
      <c r="BD159" s="25" t="s">
        <v>74</v>
      </c>
      <c r="BE159" s="25"/>
      <c r="BF159" s="24">
        <f>200303.52</f>
        <v>200303.52</v>
      </c>
      <c r="BG159" s="24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4">
        <f>200303.52</f>
        <v>200303.52</v>
      </c>
      <c r="BR159" s="24"/>
      <c r="BS159" s="24"/>
      <c r="BT159" s="27" t="s">
        <v>74</v>
      </c>
    </row>
    <row r="160" spans="1:72" s="1" customFormat="1" ht="24" customHeight="1">
      <c r="A160" s="16" t="s">
        <v>242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223</v>
      </c>
      <c r="N160" s="23"/>
      <c r="O160" s="23"/>
      <c r="P160" s="31" t="s">
        <v>326</v>
      </c>
      <c r="Q160" s="31"/>
      <c r="R160" s="31"/>
      <c r="S160" s="31"/>
      <c r="T160" s="31"/>
      <c r="U160" s="24">
        <f>727370</f>
        <v>727370</v>
      </c>
      <c r="V160" s="24"/>
      <c r="W160" s="24"/>
      <c r="X160" s="25" t="s">
        <v>74</v>
      </c>
      <c r="Y160" s="25"/>
      <c r="Z160" s="25"/>
      <c r="AA160" s="25"/>
      <c r="AB160" s="24">
        <f>727370</f>
        <v>727370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727370</f>
        <v>727370</v>
      </c>
      <c r="AX160" s="24"/>
      <c r="AY160" s="25" t="s">
        <v>74</v>
      </c>
      <c r="AZ160" s="25"/>
      <c r="BA160" s="24">
        <f>200303.52</f>
        <v>200303.52</v>
      </c>
      <c r="BB160" s="24"/>
      <c r="BC160" s="24"/>
      <c r="BD160" s="25" t="s">
        <v>74</v>
      </c>
      <c r="BE160" s="25"/>
      <c r="BF160" s="24">
        <f>200303.52</f>
        <v>200303.52</v>
      </c>
      <c r="BG160" s="24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200303.52</f>
        <v>200303.52</v>
      </c>
      <c r="BR160" s="24"/>
      <c r="BS160" s="24"/>
      <c r="BT160" s="27" t="s">
        <v>74</v>
      </c>
    </row>
    <row r="161" spans="1:72" s="1" customFormat="1" ht="24" customHeight="1">
      <c r="A161" s="16" t="s">
        <v>244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223</v>
      </c>
      <c r="N161" s="23"/>
      <c r="O161" s="23"/>
      <c r="P161" s="31" t="s">
        <v>327</v>
      </c>
      <c r="Q161" s="31"/>
      <c r="R161" s="31"/>
      <c r="S161" s="31"/>
      <c r="T161" s="31"/>
      <c r="U161" s="24">
        <f>727370</f>
        <v>727370</v>
      </c>
      <c r="V161" s="24"/>
      <c r="W161" s="24"/>
      <c r="X161" s="25" t="s">
        <v>74</v>
      </c>
      <c r="Y161" s="25"/>
      <c r="Z161" s="25"/>
      <c r="AA161" s="25"/>
      <c r="AB161" s="24">
        <f>727370</f>
        <v>727370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727370</f>
        <v>727370</v>
      </c>
      <c r="AX161" s="24"/>
      <c r="AY161" s="25" t="s">
        <v>74</v>
      </c>
      <c r="AZ161" s="25"/>
      <c r="BA161" s="24">
        <f>200303.52</f>
        <v>200303.52</v>
      </c>
      <c r="BB161" s="24"/>
      <c r="BC161" s="24"/>
      <c r="BD161" s="25" t="s">
        <v>74</v>
      </c>
      <c r="BE161" s="25"/>
      <c r="BF161" s="24">
        <f>200303.52</f>
        <v>200303.52</v>
      </c>
      <c r="BG161" s="24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4">
        <f>200303.52</f>
        <v>200303.52</v>
      </c>
      <c r="BR161" s="24"/>
      <c r="BS161" s="24"/>
      <c r="BT161" s="27" t="s">
        <v>74</v>
      </c>
    </row>
    <row r="162" spans="1:72" s="1" customFormat="1" ht="13.5" customHeight="1">
      <c r="A162" s="16" t="s">
        <v>246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223</v>
      </c>
      <c r="N162" s="23"/>
      <c r="O162" s="23"/>
      <c r="P162" s="31" t="s">
        <v>328</v>
      </c>
      <c r="Q162" s="31"/>
      <c r="R162" s="31"/>
      <c r="S162" s="31"/>
      <c r="T162" s="31"/>
      <c r="U162" s="24">
        <f>727370</f>
        <v>727370</v>
      </c>
      <c r="V162" s="24"/>
      <c r="W162" s="24"/>
      <c r="X162" s="25" t="s">
        <v>74</v>
      </c>
      <c r="Y162" s="25"/>
      <c r="Z162" s="25"/>
      <c r="AA162" s="25"/>
      <c r="AB162" s="24">
        <f>727370</f>
        <v>727370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727370</f>
        <v>727370</v>
      </c>
      <c r="AX162" s="24"/>
      <c r="AY162" s="25" t="s">
        <v>74</v>
      </c>
      <c r="AZ162" s="25"/>
      <c r="BA162" s="24">
        <f>200303.52</f>
        <v>200303.52</v>
      </c>
      <c r="BB162" s="24"/>
      <c r="BC162" s="24"/>
      <c r="BD162" s="25" t="s">
        <v>74</v>
      </c>
      <c r="BE162" s="25"/>
      <c r="BF162" s="24">
        <f>200303.52</f>
        <v>200303.52</v>
      </c>
      <c r="BG162" s="24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4">
        <f>200303.52</f>
        <v>200303.52</v>
      </c>
      <c r="BR162" s="24"/>
      <c r="BS162" s="24"/>
      <c r="BT162" s="27" t="s">
        <v>74</v>
      </c>
    </row>
    <row r="163" spans="1:72" s="1" customFormat="1" ht="13.5" customHeight="1">
      <c r="A163" s="16" t="s">
        <v>329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223</v>
      </c>
      <c r="N163" s="23"/>
      <c r="O163" s="23"/>
      <c r="P163" s="31" t="s">
        <v>330</v>
      </c>
      <c r="Q163" s="31"/>
      <c r="R163" s="31"/>
      <c r="S163" s="31"/>
      <c r="T163" s="31"/>
      <c r="U163" s="24">
        <f>22736198.6</f>
        <v>22736198.6</v>
      </c>
      <c r="V163" s="24"/>
      <c r="W163" s="24"/>
      <c r="X163" s="25" t="s">
        <v>74</v>
      </c>
      <c r="Y163" s="25"/>
      <c r="Z163" s="25"/>
      <c r="AA163" s="25"/>
      <c r="AB163" s="24">
        <f>22736198.6</f>
        <v>22736198.6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22736198.6</f>
        <v>22736198.6</v>
      </c>
      <c r="AX163" s="24"/>
      <c r="AY163" s="25" t="s">
        <v>74</v>
      </c>
      <c r="AZ163" s="25"/>
      <c r="BA163" s="24">
        <f>2502598.58</f>
        <v>2502598.58</v>
      </c>
      <c r="BB163" s="24"/>
      <c r="BC163" s="24"/>
      <c r="BD163" s="25" t="s">
        <v>74</v>
      </c>
      <c r="BE163" s="25"/>
      <c r="BF163" s="24">
        <f>2502598.58</f>
        <v>2502598.58</v>
      </c>
      <c r="BG163" s="24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4">
        <f>2502598.58</f>
        <v>2502598.58</v>
      </c>
      <c r="BR163" s="24"/>
      <c r="BS163" s="24"/>
      <c r="BT163" s="27" t="s">
        <v>74</v>
      </c>
    </row>
    <row r="164" spans="1:72" s="1" customFormat="1" ht="54.75" customHeight="1">
      <c r="A164" s="16" t="s">
        <v>228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223</v>
      </c>
      <c r="N164" s="23"/>
      <c r="O164" s="23"/>
      <c r="P164" s="31" t="s">
        <v>331</v>
      </c>
      <c r="Q164" s="31"/>
      <c r="R164" s="31"/>
      <c r="S164" s="31"/>
      <c r="T164" s="31"/>
      <c r="U164" s="24">
        <f>2002050</f>
        <v>2002050</v>
      </c>
      <c r="V164" s="24"/>
      <c r="W164" s="24"/>
      <c r="X164" s="25" t="s">
        <v>74</v>
      </c>
      <c r="Y164" s="25"/>
      <c r="Z164" s="25"/>
      <c r="AA164" s="25"/>
      <c r="AB164" s="24">
        <f>2002050</f>
        <v>2002050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2002050</f>
        <v>2002050</v>
      </c>
      <c r="AX164" s="24"/>
      <c r="AY164" s="25" t="s">
        <v>74</v>
      </c>
      <c r="AZ164" s="25"/>
      <c r="BA164" s="24">
        <f>558408.61</f>
        <v>558408.61</v>
      </c>
      <c r="BB164" s="24"/>
      <c r="BC164" s="24"/>
      <c r="BD164" s="25" t="s">
        <v>74</v>
      </c>
      <c r="BE164" s="25"/>
      <c r="BF164" s="24">
        <f>558408.61</f>
        <v>558408.61</v>
      </c>
      <c r="BG164" s="24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4">
        <f>558408.61</f>
        <v>558408.61</v>
      </c>
      <c r="BR164" s="24"/>
      <c r="BS164" s="24"/>
      <c r="BT164" s="27" t="s">
        <v>74</v>
      </c>
    </row>
    <row r="165" spans="1:72" s="1" customFormat="1" ht="13.5" customHeight="1">
      <c r="A165" s="16" t="s">
        <v>275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223</v>
      </c>
      <c r="N165" s="23"/>
      <c r="O165" s="23"/>
      <c r="P165" s="31" t="s">
        <v>332</v>
      </c>
      <c r="Q165" s="31"/>
      <c r="R165" s="31"/>
      <c r="S165" s="31"/>
      <c r="T165" s="31"/>
      <c r="U165" s="24">
        <f>2002050</f>
        <v>2002050</v>
      </c>
      <c r="V165" s="24"/>
      <c r="W165" s="24"/>
      <c r="X165" s="25" t="s">
        <v>74</v>
      </c>
      <c r="Y165" s="25"/>
      <c r="Z165" s="25"/>
      <c r="AA165" s="25"/>
      <c r="AB165" s="24">
        <f>2002050</f>
        <v>2002050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2002050</f>
        <v>2002050</v>
      </c>
      <c r="AX165" s="24"/>
      <c r="AY165" s="25" t="s">
        <v>74</v>
      </c>
      <c r="AZ165" s="25"/>
      <c r="BA165" s="24">
        <f>558408.61</f>
        <v>558408.61</v>
      </c>
      <c r="BB165" s="24"/>
      <c r="BC165" s="24"/>
      <c r="BD165" s="25" t="s">
        <v>74</v>
      </c>
      <c r="BE165" s="25"/>
      <c r="BF165" s="24">
        <f>558408.61</f>
        <v>558408.61</v>
      </c>
      <c r="BG165" s="24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558408.61</f>
        <v>558408.61</v>
      </c>
      <c r="BR165" s="24"/>
      <c r="BS165" s="24"/>
      <c r="BT165" s="27" t="s">
        <v>74</v>
      </c>
    </row>
    <row r="166" spans="1:72" s="1" customFormat="1" ht="13.5" customHeight="1">
      <c r="A166" s="16" t="s">
        <v>277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223</v>
      </c>
      <c r="N166" s="23"/>
      <c r="O166" s="23"/>
      <c r="P166" s="31" t="s">
        <v>333</v>
      </c>
      <c r="Q166" s="31"/>
      <c r="R166" s="31"/>
      <c r="S166" s="31"/>
      <c r="T166" s="31"/>
      <c r="U166" s="24">
        <f>1529750</f>
        <v>1529750</v>
      </c>
      <c r="V166" s="24"/>
      <c r="W166" s="24"/>
      <c r="X166" s="25" t="s">
        <v>74</v>
      </c>
      <c r="Y166" s="25"/>
      <c r="Z166" s="25"/>
      <c r="AA166" s="25"/>
      <c r="AB166" s="24">
        <f>1529750</f>
        <v>1529750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1529750</f>
        <v>1529750</v>
      </c>
      <c r="AX166" s="24"/>
      <c r="AY166" s="25" t="s">
        <v>74</v>
      </c>
      <c r="AZ166" s="25"/>
      <c r="BA166" s="24">
        <f>441162.61</f>
        <v>441162.61</v>
      </c>
      <c r="BB166" s="24"/>
      <c r="BC166" s="24"/>
      <c r="BD166" s="25" t="s">
        <v>74</v>
      </c>
      <c r="BE166" s="25"/>
      <c r="BF166" s="24">
        <f>441162.61</f>
        <v>441162.61</v>
      </c>
      <c r="BG166" s="24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441162.61</f>
        <v>441162.61</v>
      </c>
      <c r="BR166" s="24"/>
      <c r="BS166" s="24"/>
      <c r="BT166" s="27" t="s">
        <v>74</v>
      </c>
    </row>
    <row r="167" spans="1:72" s="1" customFormat="1" ht="33.75" customHeight="1">
      <c r="A167" s="16" t="s">
        <v>279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223</v>
      </c>
      <c r="N167" s="23"/>
      <c r="O167" s="23"/>
      <c r="P167" s="31" t="s">
        <v>334</v>
      </c>
      <c r="Q167" s="31"/>
      <c r="R167" s="31"/>
      <c r="S167" s="31"/>
      <c r="T167" s="31"/>
      <c r="U167" s="24">
        <f>472300</f>
        <v>472300</v>
      </c>
      <c r="V167" s="24"/>
      <c r="W167" s="24"/>
      <c r="X167" s="25" t="s">
        <v>74</v>
      </c>
      <c r="Y167" s="25"/>
      <c r="Z167" s="25"/>
      <c r="AA167" s="25"/>
      <c r="AB167" s="24">
        <f>472300</f>
        <v>472300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472300</f>
        <v>472300</v>
      </c>
      <c r="AX167" s="24"/>
      <c r="AY167" s="25" t="s">
        <v>74</v>
      </c>
      <c r="AZ167" s="25"/>
      <c r="BA167" s="24">
        <f>117246</f>
        <v>117246</v>
      </c>
      <c r="BB167" s="24"/>
      <c r="BC167" s="24"/>
      <c r="BD167" s="25" t="s">
        <v>74</v>
      </c>
      <c r="BE167" s="25"/>
      <c r="BF167" s="24">
        <f>117246</f>
        <v>117246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117246</f>
        <v>117246</v>
      </c>
      <c r="BR167" s="24"/>
      <c r="BS167" s="24"/>
      <c r="BT167" s="27" t="s">
        <v>74</v>
      </c>
    </row>
    <row r="168" spans="1:72" s="1" customFormat="1" ht="24" customHeight="1">
      <c r="A168" s="16" t="s">
        <v>242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223</v>
      </c>
      <c r="N168" s="23"/>
      <c r="O168" s="23"/>
      <c r="P168" s="31" t="s">
        <v>335</v>
      </c>
      <c r="Q168" s="31"/>
      <c r="R168" s="31"/>
      <c r="S168" s="31"/>
      <c r="T168" s="31"/>
      <c r="U168" s="24">
        <f>20724148.6</f>
        <v>20724148.6</v>
      </c>
      <c r="V168" s="24"/>
      <c r="W168" s="24"/>
      <c r="X168" s="25" t="s">
        <v>74</v>
      </c>
      <c r="Y168" s="25"/>
      <c r="Z168" s="25"/>
      <c r="AA168" s="25"/>
      <c r="AB168" s="24">
        <f>20724148.6</f>
        <v>20724148.6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20724148.6</f>
        <v>20724148.6</v>
      </c>
      <c r="AX168" s="24"/>
      <c r="AY168" s="25" t="s">
        <v>74</v>
      </c>
      <c r="AZ168" s="25"/>
      <c r="BA168" s="24">
        <f>1944189.97</f>
        <v>1944189.97</v>
      </c>
      <c r="BB168" s="24"/>
      <c r="BC168" s="24"/>
      <c r="BD168" s="25" t="s">
        <v>74</v>
      </c>
      <c r="BE168" s="25"/>
      <c r="BF168" s="24">
        <f>1944189.97</f>
        <v>1944189.97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1944189.97</f>
        <v>1944189.97</v>
      </c>
      <c r="BR168" s="24"/>
      <c r="BS168" s="24"/>
      <c r="BT168" s="27" t="s">
        <v>74</v>
      </c>
    </row>
    <row r="169" spans="1:72" s="1" customFormat="1" ht="24" customHeight="1">
      <c r="A169" s="16" t="s">
        <v>244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223</v>
      </c>
      <c r="N169" s="23"/>
      <c r="O169" s="23"/>
      <c r="P169" s="31" t="s">
        <v>336</v>
      </c>
      <c r="Q169" s="31"/>
      <c r="R169" s="31"/>
      <c r="S169" s="31"/>
      <c r="T169" s="31"/>
      <c r="U169" s="24">
        <f>20724148.6</f>
        <v>20724148.6</v>
      </c>
      <c r="V169" s="24"/>
      <c r="W169" s="24"/>
      <c r="X169" s="25" t="s">
        <v>74</v>
      </c>
      <c r="Y169" s="25"/>
      <c r="Z169" s="25"/>
      <c r="AA169" s="25"/>
      <c r="AB169" s="24">
        <f>20724148.6</f>
        <v>20724148.6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20724148.6</f>
        <v>20724148.6</v>
      </c>
      <c r="AX169" s="24"/>
      <c r="AY169" s="25" t="s">
        <v>74</v>
      </c>
      <c r="AZ169" s="25"/>
      <c r="BA169" s="24">
        <f>1944189.97</f>
        <v>1944189.97</v>
      </c>
      <c r="BB169" s="24"/>
      <c r="BC169" s="24"/>
      <c r="BD169" s="25" t="s">
        <v>74</v>
      </c>
      <c r="BE169" s="25"/>
      <c r="BF169" s="24">
        <f>1944189.97</f>
        <v>1944189.97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1944189.97</f>
        <v>1944189.97</v>
      </c>
      <c r="BR169" s="24"/>
      <c r="BS169" s="24"/>
      <c r="BT169" s="27" t="s">
        <v>74</v>
      </c>
    </row>
    <row r="170" spans="1:72" s="1" customFormat="1" ht="13.5" customHeight="1">
      <c r="A170" s="16" t="s">
        <v>246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223</v>
      </c>
      <c r="N170" s="23"/>
      <c r="O170" s="23"/>
      <c r="P170" s="31" t="s">
        <v>337</v>
      </c>
      <c r="Q170" s="31"/>
      <c r="R170" s="31"/>
      <c r="S170" s="31"/>
      <c r="T170" s="31"/>
      <c r="U170" s="24">
        <f>18724148.6</f>
        <v>18724148.6</v>
      </c>
      <c r="V170" s="24"/>
      <c r="W170" s="24"/>
      <c r="X170" s="25" t="s">
        <v>74</v>
      </c>
      <c r="Y170" s="25"/>
      <c r="Z170" s="25"/>
      <c r="AA170" s="25"/>
      <c r="AB170" s="24">
        <f>18724148.6</f>
        <v>18724148.6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18724148.6</f>
        <v>18724148.6</v>
      </c>
      <c r="AX170" s="24"/>
      <c r="AY170" s="25" t="s">
        <v>74</v>
      </c>
      <c r="AZ170" s="25"/>
      <c r="BA170" s="24">
        <f>1178087.63</f>
        <v>1178087.63</v>
      </c>
      <c r="BB170" s="24"/>
      <c r="BC170" s="24"/>
      <c r="BD170" s="25" t="s">
        <v>74</v>
      </c>
      <c r="BE170" s="25"/>
      <c r="BF170" s="24">
        <f>1178087.63</f>
        <v>1178087.63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1178087.63</f>
        <v>1178087.63</v>
      </c>
      <c r="BR170" s="24"/>
      <c r="BS170" s="24"/>
      <c r="BT170" s="27" t="s">
        <v>74</v>
      </c>
    </row>
    <row r="171" spans="1:72" s="1" customFormat="1" ht="13.5" customHeight="1">
      <c r="A171" s="16" t="s">
        <v>248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223</v>
      </c>
      <c r="N171" s="23"/>
      <c r="O171" s="23"/>
      <c r="P171" s="31" t="s">
        <v>338</v>
      </c>
      <c r="Q171" s="31"/>
      <c r="R171" s="31"/>
      <c r="S171" s="31"/>
      <c r="T171" s="31"/>
      <c r="U171" s="24">
        <f>2000000</f>
        <v>2000000</v>
      </c>
      <c r="V171" s="24"/>
      <c r="W171" s="24"/>
      <c r="X171" s="25" t="s">
        <v>74</v>
      </c>
      <c r="Y171" s="25"/>
      <c r="Z171" s="25"/>
      <c r="AA171" s="25"/>
      <c r="AB171" s="24">
        <f>2000000</f>
        <v>2000000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2000000</f>
        <v>2000000</v>
      </c>
      <c r="AX171" s="24"/>
      <c r="AY171" s="25" t="s">
        <v>74</v>
      </c>
      <c r="AZ171" s="25"/>
      <c r="BA171" s="24">
        <f>766102.34</f>
        <v>766102.34</v>
      </c>
      <c r="BB171" s="24"/>
      <c r="BC171" s="24"/>
      <c r="BD171" s="25" t="s">
        <v>74</v>
      </c>
      <c r="BE171" s="25"/>
      <c r="BF171" s="24">
        <f>766102.34</f>
        <v>766102.34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766102.34</f>
        <v>766102.34</v>
      </c>
      <c r="BR171" s="24"/>
      <c r="BS171" s="24"/>
      <c r="BT171" s="27" t="s">
        <v>74</v>
      </c>
    </row>
    <row r="172" spans="1:72" s="1" customFormat="1" ht="13.5" customHeight="1">
      <c r="A172" s="16" t="s">
        <v>253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223</v>
      </c>
      <c r="N172" s="23"/>
      <c r="O172" s="23"/>
      <c r="P172" s="31" t="s">
        <v>339</v>
      </c>
      <c r="Q172" s="31"/>
      <c r="R172" s="31"/>
      <c r="S172" s="31"/>
      <c r="T172" s="31"/>
      <c r="U172" s="24">
        <f>10000</f>
        <v>10000</v>
      </c>
      <c r="V172" s="24"/>
      <c r="W172" s="24"/>
      <c r="X172" s="25" t="s">
        <v>74</v>
      </c>
      <c r="Y172" s="25"/>
      <c r="Z172" s="25"/>
      <c r="AA172" s="25"/>
      <c r="AB172" s="24">
        <f>10000</f>
        <v>10000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10000</f>
        <v>10000</v>
      </c>
      <c r="AX172" s="24"/>
      <c r="AY172" s="25" t="s">
        <v>74</v>
      </c>
      <c r="AZ172" s="25"/>
      <c r="BA172" s="25" t="s">
        <v>74</v>
      </c>
      <c r="BB172" s="25"/>
      <c r="BC172" s="25"/>
      <c r="BD172" s="25" t="s">
        <v>74</v>
      </c>
      <c r="BE172" s="25"/>
      <c r="BF172" s="25" t="s">
        <v>74</v>
      </c>
      <c r="BG172" s="25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5" t="s">
        <v>74</v>
      </c>
      <c r="BR172" s="25"/>
      <c r="BS172" s="25"/>
      <c r="BT172" s="27" t="s">
        <v>74</v>
      </c>
    </row>
    <row r="173" spans="1:72" s="1" customFormat="1" ht="13.5" customHeight="1">
      <c r="A173" s="16" t="s">
        <v>255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223</v>
      </c>
      <c r="N173" s="23"/>
      <c r="O173" s="23"/>
      <c r="P173" s="31" t="s">
        <v>340</v>
      </c>
      <c r="Q173" s="31"/>
      <c r="R173" s="31"/>
      <c r="S173" s="31"/>
      <c r="T173" s="31"/>
      <c r="U173" s="24">
        <f>10000</f>
        <v>10000</v>
      </c>
      <c r="V173" s="24"/>
      <c r="W173" s="24"/>
      <c r="X173" s="25" t="s">
        <v>74</v>
      </c>
      <c r="Y173" s="25"/>
      <c r="Z173" s="25"/>
      <c r="AA173" s="25"/>
      <c r="AB173" s="24">
        <f>10000</f>
        <v>10000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10000</f>
        <v>10000</v>
      </c>
      <c r="AX173" s="24"/>
      <c r="AY173" s="25" t="s">
        <v>74</v>
      </c>
      <c r="AZ173" s="25"/>
      <c r="BA173" s="25" t="s">
        <v>74</v>
      </c>
      <c r="BB173" s="25"/>
      <c r="BC173" s="25"/>
      <c r="BD173" s="25" t="s">
        <v>74</v>
      </c>
      <c r="BE173" s="25"/>
      <c r="BF173" s="25" t="s">
        <v>74</v>
      </c>
      <c r="BG173" s="25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5" t="s">
        <v>74</v>
      </c>
      <c r="BR173" s="25"/>
      <c r="BS173" s="25"/>
      <c r="BT173" s="27" t="s">
        <v>74</v>
      </c>
    </row>
    <row r="174" spans="1:72" s="1" customFormat="1" ht="13.5" customHeight="1">
      <c r="A174" s="16" t="s">
        <v>259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223</v>
      </c>
      <c r="N174" s="23"/>
      <c r="O174" s="23"/>
      <c r="P174" s="31" t="s">
        <v>341</v>
      </c>
      <c r="Q174" s="31"/>
      <c r="R174" s="31"/>
      <c r="S174" s="31"/>
      <c r="T174" s="31"/>
      <c r="U174" s="24">
        <f>9900</f>
        <v>9900</v>
      </c>
      <c r="V174" s="24"/>
      <c r="W174" s="24"/>
      <c r="X174" s="25" t="s">
        <v>74</v>
      </c>
      <c r="Y174" s="25"/>
      <c r="Z174" s="25"/>
      <c r="AA174" s="25"/>
      <c r="AB174" s="24">
        <f>9900</f>
        <v>9900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9900</f>
        <v>9900</v>
      </c>
      <c r="AX174" s="24"/>
      <c r="AY174" s="25" t="s">
        <v>74</v>
      </c>
      <c r="AZ174" s="25"/>
      <c r="BA174" s="25" t="s">
        <v>74</v>
      </c>
      <c r="BB174" s="25"/>
      <c r="BC174" s="25"/>
      <c r="BD174" s="25" t="s">
        <v>74</v>
      </c>
      <c r="BE174" s="25"/>
      <c r="BF174" s="25" t="s">
        <v>74</v>
      </c>
      <c r="BG174" s="25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5" t="s">
        <v>74</v>
      </c>
      <c r="BR174" s="25"/>
      <c r="BS174" s="25"/>
      <c r="BT174" s="27" t="s">
        <v>74</v>
      </c>
    </row>
    <row r="175" spans="1:72" s="1" customFormat="1" ht="13.5" customHeight="1">
      <c r="A175" s="16" t="s">
        <v>261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223</v>
      </c>
      <c r="N175" s="23"/>
      <c r="O175" s="23"/>
      <c r="P175" s="31" t="s">
        <v>342</v>
      </c>
      <c r="Q175" s="31"/>
      <c r="R175" s="31"/>
      <c r="S175" s="31"/>
      <c r="T175" s="31"/>
      <c r="U175" s="24">
        <f>100</f>
        <v>100</v>
      </c>
      <c r="V175" s="24"/>
      <c r="W175" s="24"/>
      <c r="X175" s="25" t="s">
        <v>74</v>
      </c>
      <c r="Y175" s="25"/>
      <c r="Z175" s="25"/>
      <c r="AA175" s="25"/>
      <c r="AB175" s="24">
        <f>100</f>
        <v>100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100</f>
        <v>100</v>
      </c>
      <c r="AX175" s="24"/>
      <c r="AY175" s="25" t="s">
        <v>74</v>
      </c>
      <c r="AZ175" s="25"/>
      <c r="BA175" s="25" t="s">
        <v>74</v>
      </c>
      <c r="BB175" s="25"/>
      <c r="BC175" s="25"/>
      <c r="BD175" s="25" t="s">
        <v>74</v>
      </c>
      <c r="BE175" s="25"/>
      <c r="BF175" s="25" t="s">
        <v>74</v>
      </c>
      <c r="BG175" s="25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5" t="s">
        <v>74</v>
      </c>
      <c r="BR175" s="25"/>
      <c r="BS175" s="25"/>
      <c r="BT175" s="27" t="s">
        <v>74</v>
      </c>
    </row>
    <row r="176" spans="1:72" s="1" customFormat="1" ht="13.5" customHeight="1">
      <c r="A176" s="16" t="s">
        <v>343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223</v>
      </c>
      <c r="N176" s="23"/>
      <c r="O176" s="23"/>
      <c r="P176" s="31" t="s">
        <v>344</v>
      </c>
      <c r="Q176" s="31"/>
      <c r="R176" s="31"/>
      <c r="S176" s="31"/>
      <c r="T176" s="31"/>
      <c r="U176" s="24">
        <f>155500</f>
        <v>155500</v>
      </c>
      <c r="V176" s="24"/>
      <c r="W176" s="24"/>
      <c r="X176" s="25" t="s">
        <v>74</v>
      </c>
      <c r="Y176" s="25"/>
      <c r="Z176" s="25"/>
      <c r="AA176" s="25"/>
      <c r="AB176" s="24">
        <f>155500</f>
        <v>155500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155500</f>
        <v>155500</v>
      </c>
      <c r="AX176" s="24"/>
      <c r="AY176" s="25" t="s">
        <v>74</v>
      </c>
      <c r="AZ176" s="25"/>
      <c r="BA176" s="24">
        <f>46035</f>
        <v>46035</v>
      </c>
      <c r="BB176" s="24"/>
      <c r="BC176" s="24"/>
      <c r="BD176" s="25" t="s">
        <v>74</v>
      </c>
      <c r="BE176" s="25"/>
      <c r="BF176" s="24">
        <f>46035</f>
        <v>46035</v>
      </c>
      <c r="BG176" s="24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4">
        <f>46035</f>
        <v>46035</v>
      </c>
      <c r="BR176" s="24"/>
      <c r="BS176" s="24"/>
      <c r="BT176" s="27" t="s">
        <v>74</v>
      </c>
    </row>
    <row r="177" spans="1:72" s="1" customFormat="1" ht="24" customHeight="1">
      <c r="A177" s="16" t="s">
        <v>345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223</v>
      </c>
      <c r="N177" s="23"/>
      <c r="O177" s="23"/>
      <c r="P177" s="31" t="s">
        <v>346</v>
      </c>
      <c r="Q177" s="31"/>
      <c r="R177" s="31"/>
      <c r="S177" s="31"/>
      <c r="T177" s="31"/>
      <c r="U177" s="24">
        <f>30000</f>
        <v>30000</v>
      </c>
      <c r="V177" s="24"/>
      <c r="W177" s="24"/>
      <c r="X177" s="25" t="s">
        <v>74</v>
      </c>
      <c r="Y177" s="25"/>
      <c r="Z177" s="25"/>
      <c r="AA177" s="25"/>
      <c r="AB177" s="24">
        <f>30000</f>
        <v>30000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30000</f>
        <v>30000</v>
      </c>
      <c r="AX177" s="24"/>
      <c r="AY177" s="25" t="s">
        <v>74</v>
      </c>
      <c r="AZ177" s="25"/>
      <c r="BA177" s="24">
        <f>15800</f>
        <v>15800</v>
      </c>
      <c r="BB177" s="24"/>
      <c r="BC177" s="24"/>
      <c r="BD177" s="25" t="s">
        <v>74</v>
      </c>
      <c r="BE177" s="25"/>
      <c r="BF177" s="24">
        <f>15800</f>
        <v>15800</v>
      </c>
      <c r="BG177" s="24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4">
        <f>15800</f>
        <v>15800</v>
      </c>
      <c r="BR177" s="24"/>
      <c r="BS177" s="24"/>
      <c r="BT177" s="27" t="s">
        <v>74</v>
      </c>
    </row>
    <row r="178" spans="1:72" s="1" customFormat="1" ht="24" customHeight="1">
      <c r="A178" s="16" t="s">
        <v>242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223</v>
      </c>
      <c r="N178" s="23"/>
      <c r="O178" s="23"/>
      <c r="P178" s="31" t="s">
        <v>347</v>
      </c>
      <c r="Q178" s="31"/>
      <c r="R178" s="31"/>
      <c r="S178" s="31"/>
      <c r="T178" s="31"/>
      <c r="U178" s="24">
        <f>30000</f>
        <v>30000</v>
      </c>
      <c r="V178" s="24"/>
      <c r="W178" s="24"/>
      <c r="X178" s="25" t="s">
        <v>74</v>
      </c>
      <c r="Y178" s="25"/>
      <c r="Z178" s="25"/>
      <c r="AA178" s="25"/>
      <c r="AB178" s="24">
        <f>30000</f>
        <v>30000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30000</f>
        <v>30000</v>
      </c>
      <c r="AX178" s="24"/>
      <c r="AY178" s="25" t="s">
        <v>74</v>
      </c>
      <c r="AZ178" s="25"/>
      <c r="BA178" s="24">
        <f>15800</f>
        <v>15800</v>
      </c>
      <c r="BB178" s="24"/>
      <c r="BC178" s="24"/>
      <c r="BD178" s="25" t="s">
        <v>74</v>
      </c>
      <c r="BE178" s="25"/>
      <c r="BF178" s="24">
        <f>15800</f>
        <v>15800</v>
      </c>
      <c r="BG178" s="24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4">
        <f>15800</f>
        <v>15800</v>
      </c>
      <c r="BR178" s="24"/>
      <c r="BS178" s="24"/>
      <c r="BT178" s="27" t="s">
        <v>74</v>
      </c>
    </row>
    <row r="179" spans="1:72" s="1" customFormat="1" ht="24" customHeight="1">
      <c r="A179" s="16" t="s">
        <v>244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223</v>
      </c>
      <c r="N179" s="23"/>
      <c r="O179" s="23"/>
      <c r="P179" s="31" t="s">
        <v>348</v>
      </c>
      <c r="Q179" s="31"/>
      <c r="R179" s="31"/>
      <c r="S179" s="31"/>
      <c r="T179" s="31"/>
      <c r="U179" s="24">
        <f>30000</f>
        <v>30000</v>
      </c>
      <c r="V179" s="24"/>
      <c r="W179" s="24"/>
      <c r="X179" s="25" t="s">
        <v>74</v>
      </c>
      <c r="Y179" s="25"/>
      <c r="Z179" s="25"/>
      <c r="AA179" s="25"/>
      <c r="AB179" s="24">
        <f>30000</f>
        <v>30000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30000</f>
        <v>30000</v>
      </c>
      <c r="AX179" s="24"/>
      <c r="AY179" s="25" t="s">
        <v>74</v>
      </c>
      <c r="AZ179" s="25"/>
      <c r="BA179" s="24">
        <f>15800</f>
        <v>15800</v>
      </c>
      <c r="BB179" s="24"/>
      <c r="BC179" s="24"/>
      <c r="BD179" s="25" t="s">
        <v>74</v>
      </c>
      <c r="BE179" s="25"/>
      <c r="BF179" s="24">
        <f>15800</f>
        <v>15800</v>
      </c>
      <c r="BG179" s="24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4">
        <f>15800</f>
        <v>15800</v>
      </c>
      <c r="BR179" s="24"/>
      <c r="BS179" s="24"/>
      <c r="BT179" s="27" t="s">
        <v>74</v>
      </c>
    </row>
    <row r="180" spans="1:72" s="1" customFormat="1" ht="13.5" customHeight="1">
      <c r="A180" s="16" t="s">
        <v>246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223</v>
      </c>
      <c r="N180" s="23"/>
      <c r="O180" s="23"/>
      <c r="P180" s="31" t="s">
        <v>349</v>
      </c>
      <c r="Q180" s="31"/>
      <c r="R180" s="31"/>
      <c r="S180" s="31"/>
      <c r="T180" s="31"/>
      <c r="U180" s="24">
        <f>30000</f>
        <v>30000</v>
      </c>
      <c r="V180" s="24"/>
      <c r="W180" s="24"/>
      <c r="X180" s="25" t="s">
        <v>74</v>
      </c>
      <c r="Y180" s="25"/>
      <c r="Z180" s="25"/>
      <c r="AA180" s="25"/>
      <c r="AB180" s="24">
        <f>30000</f>
        <v>30000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30000</f>
        <v>30000</v>
      </c>
      <c r="AX180" s="24"/>
      <c r="AY180" s="25" t="s">
        <v>74</v>
      </c>
      <c r="AZ180" s="25"/>
      <c r="BA180" s="24">
        <f>15800</f>
        <v>15800</v>
      </c>
      <c r="BB180" s="24"/>
      <c r="BC180" s="24"/>
      <c r="BD180" s="25" t="s">
        <v>74</v>
      </c>
      <c r="BE180" s="25"/>
      <c r="BF180" s="24">
        <f>15800</f>
        <v>15800</v>
      </c>
      <c r="BG180" s="24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15800</f>
        <v>15800</v>
      </c>
      <c r="BR180" s="24"/>
      <c r="BS180" s="24"/>
      <c r="BT180" s="27" t="s">
        <v>74</v>
      </c>
    </row>
    <row r="181" spans="1:72" s="1" customFormat="1" ht="13.5" customHeight="1">
      <c r="A181" s="16" t="s">
        <v>350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223</v>
      </c>
      <c r="N181" s="23"/>
      <c r="O181" s="23"/>
      <c r="P181" s="31" t="s">
        <v>351</v>
      </c>
      <c r="Q181" s="31"/>
      <c r="R181" s="31"/>
      <c r="S181" s="31"/>
      <c r="T181" s="31"/>
      <c r="U181" s="24">
        <f>125500</f>
        <v>125500</v>
      </c>
      <c r="V181" s="24"/>
      <c r="W181" s="24"/>
      <c r="X181" s="25" t="s">
        <v>74</v>
      </c>
      <c r="Y181" s="25"/>
      <c r="Z181" s="25"/>
      <c r="AA181" s="25"/>
      <c r="AB181" s="24">
        <f>125500</f>
        <v>125500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125500</f>
        <v>125500</v>
      </c>
      <c r="AX181" s="24"/>
      <c r="AY181" s="25" t="s">
        <v>74</v>
      </c>
      <c r="AZ181" s="25"/>
      <c r="BA181" s="24">
        <f>30235</f>
        <v>30235</v>
      </c>
      <c r="BB181" s="24"/>
      <c r="BC181" s="24"/>
      <c r="BD181" s="25" t="s">
        <v>74</v>
      </c>
      <c r="BE181" s="25"/>
      <c r="BF181" s="24">
        <f>30235</f>
        <v>30235</v>
      </c>
      <c r="BG181" s="24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4">
        <f>30235</f>
        <v>30235</v>
      </c>
      <c r="BR181" s="24"/>
      <c r="BS181" s="24"/>
      <c r="BT181" s="27" t="s">
        <v>74</v>
      </c>
    </row>
    <row r="182" spans="1:72" s="1" customFormat="1" ht="24" customHeight="1">
      <c r="A182" s="16" t="s">
        <v>242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223</v>
      </c>
      <c r="N182" s="23"/>
      <c r="O182" s="23"/>
      <c r="P182" s="31" t="s">
        <v>352</v>
      </c>
      <c r="Q182" s="31"/>
      <c r="R182" s="31"/>
      <c r="S182" s="31"/>
      <c r="T182" s="31"/>
      <c r="U182" s="24">
        <f>125500</f>
        <v>125500</v>
      </c>
      <c r="V182" s="24"/>
      <c r="W182" s="24"/>
      <c r="X182" s="25" t="s">
        <v>74</v>
      </c>
      <c r="Y182" s="25"/>
      <c r="Z182" s="25"/>
      <c r="AA182" s="25"/>
      <c r="AB182" s="24">
        <f>125500</f>
        <v>125500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125500</f>
        <v>125500</v>
      </c>
      <c r="AX182" s="24"/>
      <c r="AY182" s="25" t="s">
        <v>74</v>
      </c>
      <c r="AZ182" s="25"/>
      <c r="BA182" s="24">
        <f>30235</f>
        <v>30235</v>
      </c>
      <c r="BB182" s="24"/>
      <c r="BC182" s="24"/>
      <c r="BD182" s="25" t="s">
        <v>74</v>
      </c>
      <c r="BE182" s="25"/>
      <c r="BF182" s="24">
        <f>30235</f>
        <v>30235</v>
      </c>
      <c r="BG182" s="24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4">
        <f>30235</f>
        <v>30235</v>
      </c>
      <c r="BR182" s="24"/>
      <c r="BS182" s="24"/>
      <c r="BT182" s="27" t="s">
        <v>74</v>
      </c>
    </row>
    <row r="183" spans="1:72" s="1" customFormat="1" ht="24" customHeight="1">
      <c r="A183" s="16" t="s">
        <v>244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223</v>
      </c>
      <c r="N183" s="23"/>
      <c r="O183" s="23"/>
      <c r="P183" s="31" t="s">
        <v>353</v>
      </c>
      <c r="Q183" s="31"/>
      <c r="R183" s="31"/>
      <c r="S183" s="31"/>
      <c r="T183" s="31"/>
      <c r="U183" s="24">
        <f>125500</f>
        <v>125500</v>
      </c>
      <c r="V183" s="24"/>
      <c r="W183" s="24"/>
      <c r="X183" s="25" t="s">
        <v>74</v>
      </c>
      <c r="Y183" s="25"/>
      <c r="Z183" s="25"/>
      <c r="AA183" s="25"/>
      <c r="AB183" s="24">
        <f>125500</f>
        <v>125500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125500</f>
        <v>125500</v>
      </c>
      <c r="AX183" s="24"/>
      <c r="AY183" s="25" t="s">
        <v>74</v>
      </c>
      <c r="AZ183" s="25"/>
      <c r="BA183" s="24">
        <f>30235</f>
        <v>30235</v>
      </c>
      <c r="BB183" s="24"/>
      <c r="BC183" s="24"/>
      <c r="BD183" s="25" t="s">
        <v>74</v>
      </c>
      <c r="BE183" s="25"/>
      <c r="BF183" s="24">
        <f>30235</f>
        <v>30235</v>
      </c>
      <c r="BG183" s="24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4">
        <f>30235</f>
        <v>30235</v>
      </c>
      <c r="BR183" s="24"/>
      <c r="BS183" s="24"/>
      <c r="BT183" s="27" t="s">
        <v>74</v>
      </c>
    </row>
    <row r="184" spans="1:72" s="1" customFormat="1" ht="13.5" customHeight="1">
      <c r="A184" s="16" t="s">
        <v>246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223</v>
      </c>
      <c r="N184" s="23"/>
      <c r="O184" s="23"/>
      <c r="P184" s="31" t="s">
        <v>354</v>
      </c>
      <c r="Q184" s="31"/>
      <c r="R184" s="31"/>
      <c r="S184" s="31"/>
      <c r="T184" s="31"/>
      <c r="U184" s="24">
        <f>125500</f>
        <v>125500</v>
      </c>
      <c r="V184" s="24"/>
      <c r="W184" s="24"/>
      <c r="X184" s="25" t="s">
        <v>74</v>
      </c>
      <c r="Y184" s="25"/>
      <c r="Z184" s="25"/>
      <c r="AA184" s="25"/>
      <c r="AB184" s="24">
        <f>125500</f>
        <v>125500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125500</f>
        <v>125500</v>
      </c>
      <c r="AX184" s="24"/>
      <c r="AY184" s="25" t="s">
        <v>74</v>
      </c>
      <c r="AZ184" s="25"/>
      <c r="BA184" s="24">
        <f>30235</f>
        <v>30235</v>
      </c>
      <c r="BB184" s="24"/>
      <c r="BC184" s="24"/>
      <c r="BD184" s="25" t="s">
        <v>74</v>
      </c>
      <c r="BE184" s="25"/>
      <c r="BF184" s="24">
        <f>30235</f>
        <v>30235</v>
      </c>
      <c r="BG184" s="24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30235</f>
        <v>30235</v>
      </c>
      <c r="BR184" s="24"/>
      <c r="BS184" s="24"/>
      <c r="BT184" s="27" t="s">
        <v>74</v>
      </c>
    </row>
    <row r="185" spans="1:72" s="1" customFormat="1" ht="13.5" customHeight="1">
      <c r="A185" s="16" t="s">
        <v>355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223</v>
      </c>
      <c r="N185" s="23"/>
      <c r="O185" s="23"/>
      <c r="P185" s="31" t="s">
        <v>356</v>
      </c>
      <c r="Q185" s="31"/>
      <c r="R185" s="31"/>
      <c r="S185" s="31"/>
      <c r="T185" s="31"/>
      <c r="U185" s="24">
        <f>274881</f>
        <v>274881</v>
      </c>
      <c r="V185" s="24"/>
      <c r="W185" s="24"/>
      <c r="X185" s="25" t="s">
        <v>74</v>
      </c>
      <c r="Y185" s="25"/>
      <c r="Z185" s="25"/>
      <c r="AA185" s="25"/>
      <c r="AB185" s="24">
        <f>274881</f>
        <v>274881</v>
      </c>
      <c r="AC185" s="24"/>
      <c r="AD185" s="24"/>
      <c r="AE185" s="28">
        <f>49402</f>
        <v>49402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324283</f>
        <v>324283</v>
      </c>
      <c r="AX185" s="24"/>
      <c r="AY185" s="25" t="s">
        <v>74</v>
      </c>
      <c r="AZ185" s="25"/>
      <c r="BA185" s="24">
        <f>0</f>
        <v>0</v>
      </c>
      <c r="BB185" s="24"/>
      <c r="BC185" s="24"/>
      <c r="BD185" s="25" t="s">
        <v>74</v>
      </c>
      <c r="BE185" s="25"/>
      <c r="BF185" s="24">
        <f>0</f>
        <v>0</v>
      </c>
      <c r="BG185" s="24"/>
      <c r="BH185" s="28">
        <f>49402</f>
        <v>49402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4">
        <f>49402</f>
        <v>49402</v>
      </c>
      <c r="BR185" s="24"/>
      <c r="BS185" s="24"/>
      <c r="BT185" s="27" t="s">
        <v>74</v>
      </c>
    </row>
    <row r="186" spans="1:72" s="1" customFormat="1" ht="13.5" customHeight="1">
      <c r="A186" s="16" t="s">
        <v>357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223</v>
      </c>
      <c r="N186" s="23"/>
      <c r="O186" s="23"/>
      <c r="P186" s="31" t="s">
        <v>358</v>
      </c>
      <c r="Q186" s="31"/>
      <c r="R186" s="31"/>
      <c r="S186" s="31"/>
      <c r="T186" s="31"/>
      <c r="U186" s="24">
        <f>274881</f>
        <v>274881</v>
      </c>
      <c r="V186" s="24"/>
      <c r="W186" s="24"/>
      <c r="X186" s="25" t="s">
        <v>74</v>
      </c>
      <c r="Y186" s="25"/>
      <c r="Z186" s="25"/>
      <c r="AA186" s="25"/>
      <c r="AB186" s="24">
        <f>274881</f>
        <v>274881</v>
      </c>
      <c r="AC186" s="24"/>
      <c r="AD186" s="24"/>
      <c r="AE186" s="28">
        <f>49402</f>
        <v>49402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324283</f>
        <v>324283</v>
      </c>
      <c r="AX186" s="24"/>
      <c r="AY186" s="25" t="s">
        <v>74</v>
      </c>
      <c r="AZ186" s="25"/>
      <c r="BA186" s="24">
        <f>0</f>
        <v>0</v>
      </c>
      <c r="BB186" s="24"/>
      <c r="BC186" s="24"/>
      <c r="BD186" s="25" t="s">
        <v>74</v>
      </c>
      <c r="BE186" s="25"/>
      <c r="BF186" s="24">
        <f>0</f>
        <v>0</v>
      </c>
      <c r="BG186" s="24"/>
      <c r="BH186" s="28">
        <f>49402</f>
        <v>49402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4">
        <f>49402</f>
        <v>49402</v>
      </c>
      <c r="BR186" s="24"/>
      <c r="BS186" s="24"/>
      <c r="BT186" s="27" t="s">
        <v>74</v>
      </c>
    </row>
    <row r="187" spans="1:72" s="1" customFormat="1" ht="24" customHeight="1">
      <c r="A187" s="16" t="s">
        <v>242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223</v>
      </c>
      <c r="N187" s="23"/>
      <c r="O187" s="23"/>
      <c r="P187" s="31" t="s">
        <v>359</v>
      </c>
      <c r="Q187" s="31"/>
      <c r="R187" s="31"/>
      <c r="S187" s="31"/>
      <c r="T187" s="31"/>
      <c r="U187" s="24">
        <f>274881</f>
        <v>274881</v>
      </c>
      <c r="V187" s="24"/>
      <c r="W187" s="24"/>
      <c r="X187" s="25" t="s">
        <v>74</v>
      </c>
      <c r="Y187" s="25"/>
      <c r="Z187" s="25"/>
      <c r="AA187" s="25"/>
      <c r="AB187" s="24">
        <f>274881</f>
        <v>274881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274881</f>
        <v>274881</v>
      </c>
      <c r="AX187" s="24"/>
      <c r="AY187" s="25" t="s">
        <v>74</v>
      </c>
      <c r="AZ187" s="25"/>
      <c r="BA187" s="25" t="s">
        <v>74</v>
      </c>
      <c r="BB187" s="25"/>
      <c r="BC187" s="25"/>
      <c r="BD187" s="25" t="s">
        <v>74</v>
      </c>
      <c r="BE187" s="25"/>
      <c r="BF187" s="25" t="s">
        <v>74</v>
      </c>
      <c r="BG187" s="25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5" t="s">
        <v>74</v>
      </c>
      <c r="BR187" s="25"/>
      <c r="BS187" s="25"/>
      <c r="BT187" s="27" t="s">
        <v>74</v>
      </c>
    </row>
    <row r="188" spans="1:72" s="1" customFormat="1" ht="24" customHeight="1">
      <c r="A188" s="16" t="s">
        <v>244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223</v>
      </c>
      <c r="N188" s="23"/>
      <c r="O188" s="23"/>
      <c r="P188" s="31" t="s">
        <v>360</v>
      </c>
      <c r="Q188" s="31"/>
      <c r="R188" s="31"/>
      <c r="S188" s="31"/>
      <c r="T188" s="31"/>
      <c r="U188" s="24">
        <f>274881</f>
        <v>274881</v>
      </c>
      <c r="V188" s="24"/>
      <c r="W188" s="24"/>
      <c r="X188" s="25" t="s">
        <v>74</v>
      </c>
      <c r="Y188" s="25"/>
      <c r="Z188" s="25"/>
      <c r="AA188" s="25"/>
      <c r="AB188" s="24">
        <f>274881</f>
        <v>274881</v>
      </c>
      <c r="AC188" s="24"/>
      <c r="AD188" s="24"/>
      <c r="AE188" s="26" t="s">
        <v>74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274881</f>
        <v>274881</v>
      </c>
      <c r="AX188" s="24"/>
      <c r="AY188" s="25" t="s">
        <v>74</v>
      </c>
      <c r="AZ188" s="25"/>
      <c r="BA188" s="25" t="s">
        <v>74</v>
      </c>
      <c r="BB188" s="25"/>
      <c r="BC188" s="25"/>
      <c r="BD188" s="25" t="s">
        <v>74</v>
      </c>
      <c r="BE188" s="25"/>
      <c r="BF188" s="25" t="s">
        <v>74</v>
      </c>
      <c r="BG188" s="25"/>
      <c r="BH188" s="26" t="s">
        <v>74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5" t="s">
        <v>74</v>
      </c>
      <c r="BR188" s="25"/>
      <c r="BS188" s="25"/>
      <c r="BT188" s="27" t="s">
        <v>74</v>
      </c>
    </row>
    <row r="189" spans="1:72" s="1" customFormat="1" ht="13.5" customHeight="1">
      <c r="A189" s="16" t="s">
        <v>246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223</v>
      </c>
      <c r="N189" s="23"/>
      <c r="O189" s="23"/>
      <c r="P189" s="31" t="s">
        <v>361</v>
      </c>
      <c r="Q189" s="31"/>
      <c r="R189" s="31"/>
      <c r="S189" s="31"/>
      <c r="T189" s="31"/>
      <c r="U189" s="24">
        <f>274881</f>
        <v>274881</v>
      </c>
      <c r="V189" s="24"/>
      <c r="W189" s="24"/>
      <c r="X189" s="25" t="s">
        <v>74</v>
      </c>
      <c r="Y189" s="25"/>
      <c r="Z189" s="25"/>
      <c r="AA189" s="25"/>
      <c r="AB189" s="24">
        <f>274881</f>
        <v>274881</v>
      </c>
      <c r="AC189" s="24"/>
      <c r="AD189" s="24"/>
      <c r="AE189" s="26" t="s">
        <v>74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274881</f>
        <v>274881</v>
      </c>
      <c r="AX189" s="24"/>
      <c r="AY189" s="25" t="s">
        <v>74</v>
      </c>
      <c r="AZ189" s="25"/>
      <c r="BA189" s="25" t="s">
        <v>74</v>
      </c>
      <c r="BB189" s="25"/>
      <c r="BC189" s="25"/>
      <c r="BD189" s="25" t="s">
        <v>74</v>
      </c>
      <c r="BE189" s="25"/>
      <c r="BF189" s="25" t="s">
        <v>74</v>
      </c>
      <c r="BG189" s="25"/>
      <c r="BH189" s="26" t="s">
        <v>74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5" t="s">
        <v>74</v>
      </c>
      <c r="BR189" s="25"/>
      <c r="BS189" s="25"/>
      <c r="BT189" s="27" t="s">
        <v>74</v>
      </c>
    </row>
    <row r="190" spans="1:72" s="1" customFormat="1" ht="13.5" customHeight="1">
      <c r="A190" s="16" t="s">
        <v>250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223</v>
      </c>
      <c r="N190" s="23"/>
      <c r="O190" s="23"/>
      <c r="P190" s="31" t="s">
        <v>362</v>
      </c>
      <c r="Q190" s="31"/>
      <c r="R190" s="31"/>
      <c r="S190" s="31"/>
      <c r="T190" s="31"/>
      <c r="U190" s="24">
        <f>0</f>
        <v>0</v>
      </c>
      <c r="V190" s="24"/>
      <c r="W190" s="24"/>
      <c r="X190" s="25" t="s">
        <v>74</v>
      </c>
      <c r="Y190" s="25"/>
      <c r="Z190" s="25"/>
      <c r="AA190" s="25"/>
      <c r="AB190" s="24">
        <f>0</f>
        <v>0</v>
      </c>
      <c r="AC190" s="24"/>
      <c r="AD190" s="24"/>
      <c r="AE190" s="28">
        <f>49402</f>
        <v>49402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49402</f>
        <v>49402</v>
      </c>
      <c r="AX190" s="24"/>
      <c r="AY190" s="25" t="s">
        <v>74</v>
      </c>
      <c r="AZ190" s="25"/>
      <c r="BA190" s="24">
        <f>0</f>
        <v>0</v>
      </c>
      <c r="BB190" s="24"/>
      <c r="BC190" s="24"/>
      <c r="BD190" s="25" t="s">
        <v>74</v>
      </c>
      <c r="BE190" s="25"/>
      <c r="BF190" s="24">
        <f>0</f>
        <v>0</v>
      </c>
      <c r="BG190" s="24"/>
      <c r="BH190" s="28">
        <f>49402</f>
        <v>49402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4">
        <f>49402</f>
        <v>49402</v>
      </c>
      <c r="BR190" s="24"/>
      <c r="BS190" s="24"/>
      <c r="BT190" s="27" t="s">
        <v>74</v>
      </c>
    </row>
    <row r="191" spans="1:72" s="1" customFormat="1" ht="13.5" customHeight="1">
      <c r="A191" s="16" t="s">
        <v>210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223</v>
      </c>
      <c r="N191" s="23"/>
      <c r="O191" s="23"/>
      <c r="P191" s="31" t="s">
        <v>363</v>
      </c>
      <c r="Q191" s="31"/>
      <c r="R191" s="31"/>
      <c r="S191" s="31"/>
      <c r="T191" s="31"/>
      <c r="U191" s="24">
        <f>0</f>
        <v>0</v>
      </c>
      <c r="V191" s="24"/>
      <c r="W191" s="24"/>
      <c r="X191" s="25" t="s">
        <v>74</v>
      </c>
      <c r="Y191" s="25"/>
      <c r="Z191" s="25"/>
      <c r="AA191" s="25"/>
      <c r="AB191" s="24">
        <f>0</f>
        <v>0</v>
      </c>
      <c r="AC191" s="24"/>
      <c r="AD191" s="24"/>
      <c r="AE191" s="28">
        <f>49402</f>
        <v>49402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49402</f>
        <v>49402</v>
      </c>
      <c r="AX191" s="24"/>
      <c r="AY191" s="25" t="s">
        <v>74</v>
      </c>
      <c r="AZ191" s="25"/>
      <c r="BA191" s="24">
        <f>0</f>
        <v>0</v>
      </c>
      <c r="BB191" s="24"/>
      <c r="BC191" s="24"/>
      <c r="BD191" s="25" t="s">
        <v>74</v>
      </c>
      <c r="BE191" s="25"/>
      <c r="BF191" s="24">
        <f>0</f>
        <v>0</v>
      </c>
      <c r="BG191" s="24"/>
      <c r="BH191" s="28">
        <f>49402</f>
        <v>49402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4">
        <f>49402</f>
        <v>49402</v>
      </c>
      <c r="BR191" s="24"/>
      <c r="BS191" s="24"/>
      <c r="BT191" s="27" t="s">
        <v>74</v>
      </c>
    </row>
    <row r="192" spans="1:72" s="1" customFormat="1" ht="13.5" customHeight="1">
      <c r="A192" s="16" t="s">
        <v>364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223</v>
      </c>
      <c r="N192" s="23"/>
      <c r="O192" s="23"/>
      <c r="P192" s="31" t="s">
        <v>365</v>
      </c>
      <c r="Q192" s="31"/>
      <c r="R192" s="31"/>
      <c r="S192" s="31"/>
      <c r="T192" s="31"/>
      <c r="U192" s="24">
        <f>761205</f>
        <v>761205</v>
      </c>
      <c r="V192" s="24"/>
      <c r="W192" s="24"/>
      <c r="X192" s="25" t="s">
        <v>74</v>
      </c>
      <c r="Y192" s="25"/>
      <c r="Z192" s="25"/>
      <c r="AA192" s="25"/>
      <c r="AB192" s="24">
        <f>761205</f>
        <v>761205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761205</f>
        <v>761205</v>
      </c>
      <c r="AX192" s="24"/>
      <c r="AY192" s="25" t="s">
        <v>74</v>
      </c>
      <c r="AZ192" s="25"/>
      <c r="BA192" s="24">
        <f>40128.22</f>
        <v>40128.22</v>
      </c>
      <c r="BB192" s="24"/>
      <c r="BC192" s="24"/>
      <c r="BD192" s="25" t="s">
        <v>74</v>
      </c>
      <c r="BE192" s="25"/>
      <c r="BF192" s="24">
        <f>40128.22</f>
        <v>40128.22</v>
      </c>
      <c r="BG192" s="24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4">
        <f>40128.22</f>
        <v>40128.22</v>
      </c>
      <c r="BR192" s="24"/>
      <c r="BS192" s="24"/>
      <c r="BT192" s="27" t="s">
        <v>74</v>
      </c>
    </row>
    <row r="193" spans="1:72" s="1" customFormat="1" ht="13.5" customHeight="1">
      <c r="A193" s="16" t="s">
        <v>366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223</v>
      </c>
      <c r="N193" s="23"/>
      <c r="O193" s="23"/>
      <c r="P193" s="31" t="s">
        <v>367</v>
      </c>
      <c r="Q193" s="31"/>
      <c r="R193" s="31"/>
      <c r="S193" s="31"/>
      <c r="T193" s="31"/>
      <c r="U193" s="24">
        <f>156513</f>
        <v>156513</v>
      </c>
      <c r="V193" s="24"/>
      <c r="W193" s="24"/>
      <c r="X193" s="25" t="s">
        <v>74</v>
      </c>
      <c r="Y193" s="25"/>
      <c r="Z193" s="25"/>
      <c r="AA193" s="25"/>
      <c r="AB193" s="24">
        <f>156513</f>
        <v>156513</v>
      </c>
      <c r="AC193" s="24"/>
      <c r="AD193" s="24"/>
      <c r="AE193" s="26" t="s">
        <v>74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156513</f>
        <v>156513</v>
      </c>
      <c r="AX193" s="24"/>
      <c r="AY193" s="25" t="s">
        <v>74</v>
      </c>
      <c r="AZ193" s="25"/>
      <c r="BA193" s="24">
        <f>39128.22</f>
        <v>39128.22</v>
      </c>
      <c r="BB193" s="24"/>
      <c r="BC193" s="24"/>
      <c r="BD193" s="25" t="s">
        <v>74</v>
      </c>
      <c r="BE193" s="25"/>
      <c r="BF193" s="24">
        <f>39128.22</f>
        <v>39128.22</v>
      </c>
      <c r="BG193" s="24"/>
      <c r="BH193" s="26" t="s">
        <v>74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4">
        <f>39128.22</f>
        <v>39128.22</v>
      </c>
      <c r="BR193" s="24"/>
      <c r="BS193" s="24"/>
      <c r="BT193" s="27" t="s">
        <v>74</v>
      </c>
    </row>
    <row r="194" spans="1:72" s="1" customFormat="1" ht="13.5" customHeight="1">
      <c r="A194" s="16" t="s">
        <v>285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223</v>
      </c>
      <c r="N194" s="23"/>
      <c r="O194" s="23"/>
      <c r="P194" s="31" t="s">
        <v>368</v>
      </c>
      <c r="Q194" s="31"/>
      <c r="R194" s="31"/>
      <c r="S194" s="31"/>
      <c r="T194" s="31"/>
      <c r="U194" s="24">
        <f>156513</f>
        <v>156513</v>
      </c>
      <c r="V194" s="24"/>
      <c r="W194" s="24"/>
      <c r="X194" s="25" t="s">
        <v>74</v>
      </c>
      <c r="Y194" s="25"/>
      <c r="Z194" s="25"/>
      <c r="AA194" s="25"/>
      <c r="AB194" s="24">
        <f>156513</f>
        <v>156513</v>
      </c>
      <c r="AC194" s="24"/>
      <c r="AD194" s="24"/>
      <c r="AE194" s="26" t="s">
        <v>74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156513</f>
        <v>156513</v>
      </c>
      <c r="AX194" s="24"/>
      <c r="AY194" s="25" t="s">
        <v>74</v>
      </c>
      <c r="AZ194" s="25"/>
      <c r="BA194" s="24">
        <f>39128.22</f>
        <v>39128.22</v>
      </c>
      <c r="BB194" s="24"/>
      <c r="BC194" s="24"/>
      <c r="BD194" s="25" t="s">
        <v>74</v>
      </c>
      <c r="BE194" s="25"/>
      <c r="BF194" s="24">
        <f>39128.22</f>
        <v>39128.22</v>
      </c>
      <c r="BG194" s="24"/>
      <c r="BH194" s="26" t="s">
        <v>74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39128.22</f>
        <v>39128.22</v>
      </c>
      <c r="BR194" s="24"/>
      <c r="BS194" s="24"/>
      <c r="BT194" s="27" t="s">
        <v>74</v>
      </c>
    </row>
    <row r="195" spans="1:72" s="1" customFormat="1" ht="24" customHeight="1">
      <c r="A195" s="16" t="s">
        <v>369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223</v>
      </c>
      <c r="N195" s="23"/>
      <c r="O195" s="23"/>
      <c r="P195" s="31" t="s">
        <v>370</v>
      </c>
      <c r="Q195" s="31"/>
      <c r="R195" s="31"/>
      <c r="S195" s="31"/>
      <c r="T195" s="31"/>
      <c r="U195" s="24">
        <f>156513</f>
        <v>156513</v>
      </c>
      <c r="V195" s="24"/>
      <c r="W195" s="24"/>
      <c r="X195" s="25" t="s">
        <v>74</v>
      </c>
      <c r="Y195" s="25"/>
      <c r="Z195" s="25"/>
      <c r="AA195" s="25"/>
      <c r="AB195" s="24">
        <f>156513</f>
        <v>156513</v>
      </c>
      <c r="AC195" s="24"/>
      <c r="AD195" s="24"/>
      <c r="AE195" s="26" t="s">
        <v>74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156513</f>
        <v>156513</v>
      </c>
      <c r="AX195" s="24"/>
      <c r="AY195" s="25" t="s">
        <v>74</v>
      </c>
      <c r="AZ195" s="25"/>
      <c r="BA195" s="24">
        <f>39128.22</f>
        <v>39128.22</v>
      </c>
      <c r="BB195" s="24"/>
      <c r="BC195" s="24"/>
      <c r="BD195" s="25" t="s">
        <v>74</v>
      </c>
      <c r="BE195" s="25"/>
      <c r="BF195" s="24">
        <f>39128.22</f>
        <v>39128.22</v>
      </c>
      <c r="BG195" s="24"/>
      <c r="BH195" s="26" t="s">
        <v>74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39128.22</f>
        <v>39128.22</v>
      </c>
      <c r="BR195" s="24"/>
      <c r="BS195" s="24"/>
      <c r="BT195" s="27" t="s">
        <v>74</v>
      </c>
    </row>
    <row r="196" spans="1:72" s="1" customFormat="1" ht="13.5" customHeight="1">
      <c r="A196" s="16" t="s">
        <v>371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223</v>
      </c>
      <c r="N196" s="23"/>
      <c r="O196" s="23"/>
      <c r="P196" s="31" t="s">
        <v>372</v>
      </c>
      <c r="Q196" s="31"/>
      <c r="R196" s="31"/>
      <c r="S196" s="31"/>
      <c r="T196" s="31"/>
      <c r="U196" s="24">
        <f>156513</f>
        <v>156513</v>
      </c>
      <c r="V196" s="24"/>
      <c r="W196" s="24"/>
      <c r="X196" s="25" t="s">
        <v>74</v>
      </c>
      <c r="Y196" s="25"/>
      <c r="Z196" s="25"/>
      <c r="AA196" s="25"/>
      <c r="AB196" s="24">
        <f>156513</f>
        <v>156513</v>
      </c>
      <c r="AC196" s="24"/>
      <c r="AD196" s="24"/>
      <c r="AE196" s="26" t="s">
        <v>74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156513</f>
        <v>156513</v>
      </c>
      <c r="AX196" s="24"/>
      <c r="AY196" s="25" t="s">
        <v>74</v>
      </c>
      <c r="AZ196" s="25"/>
      <c r="BA196" s="24">
        <f>39128.22</f>
        <v>39128.22</v>
      </c>
      <c r="BB196" s="24"/>
      <c r="BC196" s="24"/>
      <c r="BD196" s="25" t="s">
        <v>74</v>
      </c>
      <c r="BE196" s="25"/>
      <c r="BF196" s="24">
        <f>39128.22</f>
        <v>39128.22</v>
      </c>
      <c r="BG196" s="24"/>
      <c r="BH196" s="26" t="s">
        <v>74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4">
        <f>39128.22</f>
        <v>39128.22</v>
      </c>
      <c r="BR196" s="24"/>
      <c r="BS196" s="24"/>
      <c r="BT196" s="27" t="s">
        <v>74</v>
      </c>
    </row>
    <row r="197" spans="1:72" s="1" customFormat="1" ht="13.5" customHeight="1">
      <c r="A197" s="16" t="s">
        <v>373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223</v>
      </c>
      <c r="N197" s="23"/>
      <c r="O197" s="23"/>
      <c r="P197" s="31" t="s">
        <v>374</v>
      </c>
      <c r="Q197" s="31"/>
      <c r="R197" s="31"/>
      <c r="S197" s="31"/>
      <c r="T197" s="31"/>
      <c r="U197" s="24">
        <f>603692</f>
        <v>603692</v>
      </c>
      <c r="V197" s="24"/>
      <c r="W197" s="24"/>
      <c r="X197" s="25" t="s">
        <v>74</v>
      </c>
      <c r="Y197" s="25"/>
      <c r="Z197" s="25"/>
      <c r="AA197" s="25"/>
      <c r="AB197" s="24">
        <f>603692</f>
        <v>603692</v>
      </c>
      <c r="AC197" s="24"/>
      <c r="AD197" s="24"/>
      <c r="AE197" s="26" t="s">
        <v>74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603692</f>
        <v>603692</v>
      </c>
      <c r="AX197" s="24"/>
      <c r="AY197" s="25" t="s">
        <v>74</v>
      </c>
      <c r="AZ197" s="25"/>
      <c r="BA197" s="25" t="s">
        <v>74</v>
      </c>
      <c r="BB197" s="25"/>
      <c r="BC197" s="25"/>
      <c r="BD197" s="25" t="s">
        <v>74</v>
      </c>
      <c r="BE197" s="25"/>
      <c r="BF197" s="25" t="s">
        <v>74</v>
      </c>
      <c r="BG197" s="25"/>
      <c r="BH197" s="26" t="s">
        <v>74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5" t="s">
        <v>74</v>
      </c>
      <c r="BR197" s="25"/>
      <c r="BS197" s="25"/>
      <c r="BT197" s="27" t="s">
        <v>74</v>
      </c>
    </row>
    <row r="198" spans="1:72" s="1" customFormat="1" ht="13.5" customHeight="1">
      <c r="A198" s="16" t="s">
        <v>285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223</v>
      </c>
      <c r="N198" s="23"/>
      <c r="O198" s="23"/>
      <c r="P198" s="31" t="s">
        <v>375</v>
      </c>
      <c r="Q198" s="31"/>
      <c r="R198" s="31"/>
      <c r="S198" s="31"/>
      <c r="T198" s="31"/>
      <c r="U198" s="24">
        <f>603692</f>
        <v>603692</v>
      </c>
      <c r="V198" s="24"/>
      <c r="W198" s="24"/>
      <c r="X198" s="25" t="s">
        <v>74</v>
      </c>
      <c r="Y198" s="25"/>
      <c r="Z198" s="25"/>
      <c r="AA198" s="25"/>
      <c r="AB198" s="24">
        <f>603692</f>
        <v>603692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603692</f>
        <v>603692</v>
      </c>
      <c r="AX198" s="24"/>
      <c r="AY198" s="25" t="s">
        <v>74</v>
      </c>
      <c r="AZ198" s="25"/>
      <c r="BA198" s="25" t="s">
        <v>74</v>
      </c>
      <c r="BB198" s="25"/>
      <c r="BC198" s="25"/>
      <c r="BD198" s="25" t="s">
        <v>74</v>
      </c>
      <c r="BE198" s="25"/>
      <c r="BF198" s="25" t="s">
        <v>74</v>
      </c>
      <c r="BG198" s="25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5" t="s">
        <v>74</v>
      </c>
      <c r="BR198" s="25"/>
      <c r="BS198" s="25"/>
      <c r="BT198" s="27" t="s">
        <v>74</v>
      </c>
    </row>
    <row r="199" spans="1:72" s="1" customFormat="1" ht="24" customHeight="1">
      <c r="A199" s="16" t="s">
        <v>287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223</v>
      </c>
      <c r="N199" s="23"/>
      <c r="O199" s="23"/>
      <c r="P199" s="31" t="s">
        <v>376</v>
      </c>
      <c r="Q199" s="31"/>
      <c r="R199" s="31"/>
      <c r="S199" s="31"/>
      <c r="T199" s="31"/>
      <c r="U199" s="24">
        <f>603692</f>
        <v>603692</v>
      </c>
      <c r="V199" s="24"/>
      <c r="W199" s="24"/>
      <c r="X199" s="25" t="s">
        <v>74</v>
      </c>
      <c r="Y199" s="25"/>
      <c r="Z199" s="25"/>
      <c r="AA199" s="25"/>
      <c r="AB199" s="24">
        <f>603692</f>
        <v>603692</v>
      </c>
      <c r="AC199" s="24"/>
      <c r="AD199" s="24"/>
      <c r="AE199" s="26" t="s">
        <v>74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603692</f>
        <v>603692</v>
      </c>
      <c r="AX199" s="24"/>
      <c r="AY199" s="25" t="s">
        <v>74</v>
      </c>
      <c r="AZ199" s="25"/>
      <c r="BA199" s="25" t="s">
        <v>74</v>
      </c>
      <c r="BB199" s="25"/>
      <c r="BC199" s="25"/>
      <c r="BD199" s="25" t="s">
        <v>74</v>
      </c>
      <c r="BE199" s="25"/>
      <c r="BF199" s="25" t="s">
        <v>74</v>
      </c>
      <c r="BG199" s="25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5" t="s">
        <v>74</v>
      </c>
      <c r="BR199" s="25"/>
      <c r="BS199" s="25"/>
      <c r="BT199" s="27" t="s">
        <v>74</v>
      </c>
    </row>
    <row r="200" spans="1:72" s="1" customFormat="1" ht="13.5" customHeight="1">
      <c r="A200" s="16" t="s">
        <v>377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223</v>
      </c>
      <c r="N200" s="23"/>
      <c r="O200" s="23"/>
      <c r="P200" s="31" t="s">
        <v>378</v>
      </c>
      <c r="Q200" s="31"/>
      <c r="R200" s="31"/>
      <c r="S200" s="31"/>
      <c r="T200" s="31"/>
      <c r="U200" s="24">
        <f>603692</f>
        <v>603692</v>
      </c>
      <c r="V200" s="24"/>
      <c r="W200" s="24"/>
      <c r="X200" s="25" t="s">
        <v>74</v>
      </c>
      <c r="Y200" s="25"/>
      <c r="Z200" s="25"/>
      <c r="AA200" s="25"/>
      <c r="AB200" s="24">
        <f>603692</f>
        <v>603692</v>
      </c>
      <c r="AC200" s="24"/>
      <c r="AD200" s="24"/>
      <c r="AE200" s="26" t="s">
        <v>74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603692</f>
        <v>603692</v>
      </c>
      <c r="AX200" s="24"/>
      <c r="AY200" s="25" t="s">
        <v>74</v>
      </c>
      <c r="AZ200" s="25"/>
      <c r="BA200" s="25" t="s">
        <v>74</v>
      </c>
      <c r="BB200" s="25"/>
      <c r="BC200" s="25"/>
      <c r="BD200" s="25" t="s">
        <v>74</v>
      </c>
      <c r="BE200" s="25"/>
      <c r="BF200" s="25" t="s">
        <v>74</v>
      </c>
      <c r="BG200" s="25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5" t="s">
        <v>74</v>
      </c>
      <c r="BR200" s="25"/>
      <c r="BS200" s="25"/>
      <c r="BT200" s="27" t="s">
        <v>74</v>
      </c>
    </row>
    <row r="201" spans="1:72" s="1" customFormat="1" ht="13.5" customHeight="1">
      <c r="A201" s="16" t="s">
        <v>379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223</v>
      </c>
      <c r="N201" s="23"/>
      <c r="O201" s="23"/>
      <c r="P201" s="31" t="s">
        <v>380</v>
      </c>
      <c r="Q201" s="31"/>
      <c r="R201" s="31"/>
      <c r="S201" s="31"/>
      <c r="T201" s="31"/>
      <c r="U201" s="24">
        <f>1000</f>
        <v>1000</v>
      </c>
      <c r="V201" s="24"/>
      <c r="W201" s="24"/>
      <c r="X201" s="25" t="s">
        <v>74</v>
      </c>
      <c r="Y201" s="25"/>
      <c r="Z201" s="25"/>
      <c r="AA201" s="25"/>
      <c r="AB201" s="24">
        <f>1000</f>
        <v>1000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1000</f>
        <v>1000</v>
      </c>
      <c r="AX201" s="24"/>
      <c r="AY201" s="25" t="s">
        <v>74</v>
      </c>
      <c r="AZ201" s="25"/>
      <c r="BA201" s="24">
        <f>1000</f>
        <v>1000</v>
      </c>
      <c r="BB201" s="24"/>
      <c r="BC201" s="24"/>
      <c r="BD201" s="25" t="s">
        <v>74</v>
      </c>
      <c r="BE201" s="25"/>
      <c r="BF201" s="24">
        <f>1000</f>
        <v>1000</v>
      </c>
      <c r="BG201" s="24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4">
        <f>1000</f>
        <v>1000</v>
      </c>
      <c r="BR201" s="24"/>
      <c r="BS201" s="24"/>
      <c r="BT201" s="27" t="s">
        <v>74</v>
      </c>
    </row>
    <row r="202" spans="1:72" s="1" customFormat="1" ht="13.5" customHeight="1">
      <c r="A202" s="16" t="s">
        <v>285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223</v>
      </c>
      <c r="N202" s="23"/>
      <c r="O202" s="23"/>
      <c r="P202" s="31" t="s">
        <v>381</v>
      </c>
      <c r="Q202" s="31"/>
      <c r="R202" s="31"/>
      <c r="S202" s="31"/>
      <c r="T202" s="31"/>
      <c r="U202" s="24">
        <f>1000</f>
        <v>1000</v>
      </c>
      <c r="V202" s="24"/>
      <c r="W202" s="24"/>
      <c r="X202" s="25" t="s">
        <v>74</v>
      </c>
      <c r="Y202" s="25"/>
      <c r="Z202" s="25"/>
      <c r="AA202" s="25"/>
      <c r="AB202" s="24">
        <f>1000</f>
        <v>1000</v>
      </c>
      <c r="AC202" s="24"/>
      <c r="AD202" s="24"/>
      <c r="AE202" s="26" t="s">
        <v>74</v>
      </c>
      <c r="AF202" s="26" t="s">
        <v>74</v>
      </c>
      <c r="AG202" s="25" t="s">
        <v>74</v>
      </c>
      <c r="AH202" s="25"/>
      <c r="AI202" s="25"/>
      <c r="AJ202" s="25" t="s">
        <v>74</v>
      </c>
      <c r="AK202" s="25"/>
      <c r="AL202" s="25" t="s">
        <v>74</v>
      </c>
      <c r="AM202" s="25"/>
      <c r="AN202" s="25" t="s">
        <v>74</v>
      </c>
      <c r="AO202" s="25"/>
      <c r="AP202" s="25" t="s">
        <v>74</v>
      </c>
      <c r="AQ202" s="25"/>
      <c r="AR202" s="25"/>
      <c r="AS202" s="26" t="s">
        <v>74</v>
      </c>
      <c r="AT202" s="25" t="s">
        <v>74</v>
      </c>
      <c r="AU202" s="25"/>
      <c r="AV202" s="25"/>
      <c r="AW202" s="24">
        <f>1000</f>
        <v>1000</v>
      </c>
      <c r="AX202" s="24"/>
      <c r="AY202" s="25" t="s">
        <v>74</v>
      </c>
      <c r="AZ202" s="25"/>
      <c r="BA202" s="24">
        <f>1000</f>
        <v>1000</v>
      </c>
      <c r="BB202" s="24"/>
      <c r="BC202" s="24"/>
      <c r="BD202" s="25" t="s">
        <v>74</v>
      </c>
      <c r="BE202" s="25"/>
      <c r="BF202" s="24">
        <f>1000</f>
        <v>1000</v>
      </c>
      <c r="BG202" s="24"/>
      <c r="BH202" s="26" t="s">
        <v>74</v>
      </c>
      <c r="BI202" s="26" t="s">
        <v>74</v>
      </c>
      <c r="BJ202" s="26" t="s">
        <v>74</v>
      </c>
      <c r="BK202" s="26" t="s">
        <v>74</v>
      </c>
      <c r="BL202" s="26" t="s">
        <v>74</v>
      </c>
      <c r="BM202" s="26" t="s">
        <v>74</v>
      </c>
      <c r="BN202" s="26" t="s">
        <v>74</v>
      </c>
      <c r="BO202" s="26" t="s">
        <v>74</v>
      </c>
      <c r="BP202" s="26" t="s">
        <v>74</v>
      </c>
      <c r="BQ202" s="24">
        <f>1000</f>
        <v>1000</v>
      </c>
      <c r="BR202" s="24"/>
      <c r="BS202" s="24"/>
      <c r="BT202" s="27" t="s">
        <v>74</v>
      </c>
    </row>
    <row r="203" spans="1:72" s="1" customFormat="1" ht="13.5" customHeight="1">
      <c r="A203" s="16" t="s">
        <v>382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223</v>
      </c>
      <c r="N203" s="23"/>
      <c r="O203" s="23"/>
      <c r="P203" s="31" t="s">
        <v>383</v>
      </c>
      <c r="Q203" s="31"/>
      <c r="R203" s="31"/>
      <c r="S203" s="31"/>
      <c r="T203" s="31"/>
      <c r="U203" s="24">
        <f>1000</f>
        <v>1000</v>
      </c>
      <c r="V203" s="24"/>
      <c r="W203" s="24"/>
      <c r="X203" s="25" t="s">
        <v>74</v>
      </c>
      <c r="Y203" s="25"/>
      <c r="Z203" s="25"/>
      <c r="AA203" s="25"/>
      <c r="AB203" s="24">
        <f>1000</f>
        <v>1000</v>
      </c>
      <c r="AC203" s="24"/>
      <c r="AD203" s="24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4">
        <f>1000</f>
        <v>1000</v>
      </c>
      <c r="AX203" s="24"/>
      <c r="AY203" s="25" t="s">
        <v>74</v>
      </c>
      <c r="AZ203" s="25"/>
      <c r="BA203" s="24">
        <f>1000</f>
        <v>1000</v>
      </c>
      <c r="BB203" s="24"/>
      <c r="BC203" s="24"/>
      <c r="BD203" s="25" t="s">
        <v>74</v>
      </c>
      <c r="BE203" s="25"/>
      <c r="BF203" s="24">
        <f>1000</f>
        <v>1000</v>
      </c>
      <c r="BG203" s="24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4">
        <f>1000</f>
        <v>1000</v>
      </c>
      <c r="BR203" s="24"/>
      <c r="BS203" s="24"/>
      <c r="BT203" s="27" t="s">
        <v>74</v>
      </c>
    </row>
    <row r="204" spans="1:72" s="1" customFormat="1" ht="13.5" customHeight="1">
      <c r="A204" s="16" t="s">
        <v>384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223</v>
      </c>
      <c r="N204" s="23"/>
      <c r="O204" s="23"/>
      <c r="P204" s="31" t="s">
        <v>385</v>
      </c>
      <c r="Q204" s="31"/>
      <c r="R204" s="31"/>
      <c r="S204" s="31"/>
      <c r="T204" s="31"/>
      <c r="U204" s="24">
        <f>1363235</f>
        <v>1363235</v>
      </c>
      <c r="V204" s="24"/>
      <c r="W204" s="24"/>
      <c r="X204" s="25" t="s">
        <v>74</v>
      </c>
      <c r="Y204" s="25"/>
      <c r="Z204" s="25"/>
      <c r="AA204" s="25"/>
      <c r="AB204" s="24">
        <f>1363235</f>
        <v>1363235</v>
      </c>
      <c r="AC204" s="24"/>
      <c r="AD204" s="24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4">
        <f>1363235</f>
        <v>1363235</v>
      </c>
      <c r="AX204" s="24"/>
      <c r="AY204" s="25" t="s">
        <v>74</v>
      </c>
      <c r="AZ204" s="25"/>
      <c r="BA204" s="24">
        <f>277414.25</f>
        <v>277414.25</v>
      </c>
      <c r="BB204" s="24"/>
      <c r="BC204" s="24"/>
      <c r="BD204" s="25" t="s">
        <v>74</v>
      </c>
      <c r="BE204" s="25"/>
      <c r="BF204" s="24">
        <f>277414.25</f>
        <v>277414.25</v>
      </c>
      <c r="BG204" s="24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4">
        <f>277414.25</f>
        <v>277414.25</v>
      </c>
      <c r="BR204" s="24"/>
      <c r="BS204" s="24"/>
      <c r="BT204" s="27" t="s">
        <v>74</v>
      </c>
    </row>
    <row r="205" spans="1:72" s="1" customFormat="1" ht="13.5" customHeight="1">
      <c r="A205" s="16" t="s">
        <v>386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223</v>
      </c>
      <c r="N205" s="23"/>
      <c r="O205" s="23"/>
      <c r="P205" s="31" t="s">
        <v>387</v>
      </c>
      <c r="Q205" s="31"/>
      <c r="R205" s="31"/>
      <c r="S205" s="31"/>
      <c r="T205" s="31"/>
      <c r="U205" s="24">
        <f>1063235</f>
        <v>1063235</v>
      </c>
      <c r="V205" s="24"/>
      <c r="W205" s="24"/>
      <c r="X205" s="25" t="s">
        <v>74</v>
      </c>
      <c r="Y205" s="25"/>
      <c r="Z205" s="25"/>
      <c r="AA205" s="25"/>
      <c r="AB205" s="24">
        <f>1063235</f>
        <v>1063235</v>
      </c>
      <c r="AC205" s="24"/>
      <c r="AD205" s="24"/>
      <c r="AE205" s="26" t="s">
        <v>74</v>
      </c>
      <c r="AF205" s="26" t="s">
        <v>74</v>
      </c>
      <c r="AG205" s="25" t="s">
        <v>74</v>
      </c>
      <c r="AH205" s="25"/>
      <c r="AI205" s="25"/>
      <c r="AJ205" s="25" t="s">
        <v>74</v>
      </c>
      <c r="AK205" s="25"/>
      <c r="AL205" s="25" t="s">
        <v>74</v>
      </c>
      <c r="AM205" s="25"/>
      <c r="AN205" s="25" t="s">
        <v>74</v>
      </c>
      <c r="AO205" s="25"/>
      <c r="AP205" s="25" t="s">
        <v>74</v>
      </c>
      <c r="AQ205" s="25"/>
      <c r="AR205" s="25"/>
      <c r="AS205" s="26" t="s">
        <v>74</v>
      </c>
      <c r="AT205" s="25" t="s">
        <v>74</v>
      </c>
      <c r="AU205" s="25"/>
      <c r="AV205" s="25"/>
      <c r="AW205" s="24">
        <f>1063235</f>
        <v>1063235</v>
      </c>
      <c r="AX205" s="24"/>
      <c r="AY205" s="25" t="s">
        <v>74</v>
      </c>
      <c r="AZ205" s="25"/>
      <c r="BA205" s="24">
        <f>277414.25</f>
        <v>277414.25</v>
      </c>
      <c r="BB205" s="24"/>
      <c r="BC205" s="24"/>
      <c r="BD205" s="25" t="s">
        <v>74</v>
      </c>
      <c r="BE205" s="25"/>
      <c r="BF205" s="24">
        <f>277414.25</f>
        <v>277414.25</v>
      </c>
      <c r="BG205" s="24"/>
      <c r="BH205" s="26" t="s">
        <v>74</v>
      </c>
      <c r="BI205" s="26" t="s">
        <v>74</v>
      </c>
      <c r="BJ205" s="26" t="s">
        <v>74</v>
      </c>
      <c r="BK205" s="26" t="s">
        <v>74</v>
      </c>
      <c r="BL205" s="26" t="s">
        <v>74</v>
      </c>
      <c r="BM205" s="26" t="s">
        <v>74</v>
      </c>
      <c r="BN205" s="26" t="s">
        <v>74</v>
      </c>
      <c r="BO205" s="26" t="s">
        <v>74</v>
      </c>
      <c r="BP205" s="26" t="s">
        <v>74</v>
      </c>
      <c r="BQ205" s="24">
        <f>277414.25</f>
        <v>277414.25</v>
      </c>
      <c r="BR205" s="24"/>
      <c r="BS205" s="24"/>
      <c r="BT205" s="27" t="s">
        <v>74</v>
      </c>
    </row>
    <row r="206" spans="1:72" s="1" customFormat="1" ht="54.75" customHeight="1">
      <c r="A206" s="16" t="s">
        <v>228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223</v>
      </c>
      <c r="N206" s="23"/>
      <c r="O206" s="23"/>
      <c r="P206" s="31" t="s">
        <v>388</v>
      </c>
      <c r="Q206" s="31"/>
      <c r="R206" s="31"/>
      <c r="S206" s="31"/>
      <c r="T206" s="31"/>
      <c r="U206" s="24">
        <f>675235</f>
        <v>675235</v>
      </c>
      <c r="V206" s="24"/>
      <c r="W206" s="24"/>
      <c r="X206" s="25" t="s">
        <v>74</v>
      </c>
      <c r="Y206" s="25"/>
      <c r="Z206" s="25"/>
      <c r="AA206" s="25"/>
      <c r="AB206" s="24">
        <f>675235</f>
        <v>675235</v>
      </c>
      <c r="AC206" s="24"/>
      <c r="AD206" s="24"/>
      <c r="AE206" s="26" t="s">
        <v>74</v>
      </c>
      <c r="AF206" s="26" t="s">
        <v>74</v>
      </c>
      <c r="AG206" s="25" t="s">
        <v>74</v>
      </c>
      <c r="AH206" s="25"/>
      <c r="AI206" s="25"/>
      <c r="AJ206" s="25" t="s">
        <v>74</v>
      </c>
      <c r="AK206" s="25"/>
      <c r="AL206" s="25" t="s">
        <v>74</v>
      </c>
      <c r="AM206" s="25"/>
      <c r="AN206" s="25" t="s">
        <v>74</v>
      </c>
      <c r="AO206" s="25"/>
      <c r="AP206" s="25" t="s">
        <v>74</v>
      </c>
      <c r="AQ206" s="25"/>
      <c r="AR206" s="25"/>
      <c r="AS206" s="26" t="s">
        <v>74</v>
      </c>
      <c r="AT206" s="25" t="s">
        <v>74</v>
      </c>
      <c r="AU206" s="25"/>
      <c r="AV206" s="25"/>
      <c r="AW206" s="24">
        <f>675235</f>
        <v>675235</v>
      </c>
      <c r="AX206" s="24"/>
      <c r="AY206" s="25" t="s">
        <v>74</v>
      </c>
      <c r="AZ206" s="25"/>
      <c r="BA206" s="24">
        <f>221410.25</f>
        <v>221410.25</v>
      </c>
      <c r="BB206" s="24"/>
      <c r="BC206" s="24"/>
      <c r="BD206" s="25" t="s">
        <v>74</v>
      </c>
      <c r="BE206" s="25"/>
      <c r="BF206" s="24">
        <f>221410.25</f>
        <v>221410.25</v>
      </c>
      <c r="BG206" s="24"/>
      <c r="BH206" s="26" t="s">
        <v>74</v>
      </c>
      <c r="BI206" s="26" t="s">
        <v>74</v>
      </c>
      <c r="BJ206" s="26" t="s">
        <v>74</v>
      </c>
      <c r="BK206" s="26" t="s">
        <v>74</v>
      </c>
      <c r="BL206" s="26" t="s">
        <v>74</v>
      </c>
      <c r="BM206" s="26" t="s">
        <v>74</v>
      </c>
      <c r="BN206" s="26" t="s">
        <v>74</v>
      </c>
      <c r="BO206" s="26" t="s">
        <v>74</v>
      </c>
      <c r="BP206" s="26" t="s">
        <v>74</v>
      </c>
      <c r="BQ206" s="24">
        <f>221410.25</f>
        <v>221410.25</v>
      </c>
      <c r="BR206" s="24"/>
      <c r="BS206" s="24"/>
      <c r="BT206" s="27" t="s">
        <v>74</v>
      </c>
    </row>
    <row r="207" spans="1:72" s="1" customFormat="1" ht="13.5" customHeight="1">
      <c r="A207" s="16" t="s">
        <v>275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223</v>
      </c>
      <c r="N207" s="23"/>
      <c r="O207" s="23"/>
      <c r="P207" s="31" t="s">
        <v>389</v>
      </c>
      <c r="Q207" s="31"/>
      <c r="R207" s="31"/>
      <c r="S207" s="31"/>
      <c r="T207" s="31"/>
      <c r="U207" s="24">
        <f>675235</f>
        <v>675235</v>
      </c>
      <c r="V207" s="24"/>
      <c r="W207" s="24"/>
      <c r="X207" s="25" t="s">
        <v>74</v>
      </c>
      <c r="Y207" s="25"/>
      <c r="Z207" s="25"/>
      <c r="AA207" s="25"/>
      <c r="AB207" s="24">
        <f>675235</f>
        <v>675235</v>
      </c>
      <c r="AC207" s="24"/>
      <c r="AD207" s="24"/>
      <c r="AE207" s="26" t="s">
        <v>74</v>
      </c>
      <c r="AF207" s="26" t="s">
        <v>74</v>
      </c>
      <c r="AG207" s="25" t="s">
        <v>74</v>
      </c>
      <c r="AH207" s="25"/>
      <c r="AI207" s="25"/>
      <c r="AJ207" s="25" t="s">
        <v>74</v>
      </c>
      <c r="AK207" s="25"/>
      <c r="AL207" s="25" t="s">
        <v>74</v>
      </c>
      <c r="AM207" s="25"/>
      <c r="AN207" s="25" t="s">
        <v>74</v>
      </c>
      <c r="AO207" s="25"/>
      <c r="AP207" s="25" t="s">
        <v>74</v>
      </c>
      <c r="AQ207" s="25"/>
      <c r="AR207" s="25"/>
      <c r="AS207" s="26" t="s">
        <v>74</v>
      </c>
      <c r="AT207" s="25" t="s">
        <v>74</v>
      </c>
      <c r="AU207" s="25"/>
      <c r="AV207" s="25"/>
      <c r="AW207" s="24">
        <f>675235</f>
        <v>675235</v>
      </c>
      <c r="AX207" s="24"/>
      <c r="AY207" s="25" t="s">
        <v>74</v>
      </c>
      <c r="AZ207" s="25"/>
      <c r="BA207" s="24">
        <f>221410.25</f>
        <v>221410.25</v>
      </c>
      <c r="BB207" s="24"/>
      <c r="BC207" s="24"/>
      <c r="BD207" s="25" t="s">
        <v>74</v>
      </c>
      <c r="BE207" s="25"/>
      <c r="BF207" s="24">
        <f>221410.25</f>
        <v>221410.25</v>
      </c>
      <c r="BG207" s="24"/>
      <c r="BH207" s="26" t="s">
        <v>74</v>
      </c>
      <c r="BI207" s="26" t="s">
        <v>74</v>
      </c>
      <c r="BJ207" s="26" t="s">
        <v>74</v>
      </c>
      <c r="BK207" s="26" t="s">
        <v>74</v>
      </c>
      <c r="BL207" s="26" t="s">
        <v>74</v>
      </c>
      <c r="BM207" s="26" t="s">
        <v>74</v>
      </c>
      <c r="BN207" s="26" t="s">
        <v>74</v>
      </c>
      <c r="BO207" s="26" t="s">
        <v>74</v>
      </c>
      <c r="BP207" s="26" t="s">
        <v>74</v>
      </c>
      <c r="BQ207" s="24">
        <f>221410.25</f>
        <v>221410.25</v>
      </c>
      <c r="BR207" s="24"/>
      <c r="BS207" s="24"/>
      <c r="BT207" s="27" t="s">
        <v>74</v>
      </c>
    </row>
    <row r="208" spans="1:72" s="1" customFormat="1" ht="13.5" customHeight="1">
      <c r="A208" s="16" t="s">
        <v>277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223</v>
      </c>
      <c r="N208" s="23"/>
      <c r="O208" s="23"/>
      <c r="P208" s="31" t="s">
        <v>390</v>
      </c>
      <c r="Q208" s="31"/>
      <c r="R208" s="31"/>
      <c r="S208" s="31"/>
      <c r="T208" s="31"/>
      <c r="U208" s="24">
        <f>518614</f>
        <v>518614</v>
      </c>
      <c r="V208" s="24"/>
      <c r="W208" s="24"/>
      <c r="X208" s="25" t="s">
        <v>74</v>
      </c>
      <c r="Y208" s="25"/>
      <c r="Z208" s="25"/>
      <c r="AA208" s="25"/>
      <c r="AB208" s="24">
        <f>518614</f>
        <v>518614</v>
      </c>
      <c r="AC208" s="24"/>
      <c r="AD208" s="24"/>
      <c r="AE208" s="26" t="s">
        <v>74</v>
      </c>
      <c r="AF208" s="26" t="s">
        <v>74</v>
      </c>
      <c r="AG208" s="25" t="s">
        <v>74</v>
      </c>
      <c r="AH208" s="25"/>
      <c r="AI208" s="25"/>
      <c r="AJ208" s="25" t="s">
        <v>74</v>
      </c>
      <c r="AK208" s="25"/>
      <c r="AL208" s="25" t="s">
        <v>74</v>
      </c>
      <c r="AM208" s="25"/>
      <c r="AN208" s="25" t="s">
        <v>74</v>
      </c>
      <c r="AO208" s="25"/>
      <c r="AP208" s="25" t="s">
        <v>74</v>
      </c>
      <c r="AQ208" s="25"/>
      <c r="AR208" s="25"/>
      <c r="AS208" s="26" t="s">
        <v>74</v>
      </c>
      <c r="AT208" s="25" t="s">
        <v>74</v>
      </c>
      <c r="AU208" s="25"/>
      <c r="AV208" s="25"/>
      <c r="AW208" s="24">
        <f>518614</f>
        <v>518614</v>
      </c>
      <c r="AX208" s="24"/>
      <c r="AY208" s="25" t="s">
        <v>74</v>
      </c>
      <c r="AZ208" s="25"/>
      <c r="BA208" s="24">
        <f>173928.25</f>
        <v>173928.25</v>
      </c>
      <c r="BB208" s="24"/>
      <c r="BC208" s="24"/>
      <c r="BD208" s="25" t="s">
        <v>74</v>
      </c>
      <c r="BE208" s="25"/>
      <c r="BF208" s="24">
        <f>173928.25</f>
        <v>173928.25</v>
      </c>
      <c r="BG208" s="24"/>
      <c r="BH208" s="26" t="s">
        <v>74</v>
      </c>
      <c r="BI208" s="26" t="s">
        <v>74</v>
      </c>
      <c r="BJ208" s="26" t="s">
        <v>74</v>
      </c>
      <c r="BK208" s="26" t="s">
        <v>74</v>
      </c>
      <c r="BL208" s="26" t="s">
        <v>74</v>
      </c>
      <c r="BM208" s="26" t="s">
        <v>74</v>
      </c>
      <c r="BN208" s="26" t="s">
        <v>74</v>
      </c>
      <c r="BO208" s="26" t="s">
        <v>74</v>
      </c>
      <c r="BP208" s="26" t="s">
        <v>74</v>
      </c>
      <c r="BQ208" s="24">
        <f>173928.25</f>
        <v>173928.25</v>
      </c>
      <c r="BR208" s="24"/>
      <c r="BS208" s="24"/>
      <c r="BT208" s="27" t="s">
        <v>74</v>
      </c>
    </row>
    <row r="209" spans="1:72" s="1" customFormat="1" ht="33.75" customHeight="1">
      <c r="A209" s="16" t="s">
        <v>279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223</v>
      </c>
      <c r="N209" s="23"/>
      <c r="O209" s="23"/>
      <c r="P209" s="31" t="s">
        <v>391</v>
      </c>
      <c r="Q209" s="31"/>
      <c r="R209" s="31"/>
      <c r="S209" s="31"/>
      <c r="T209" s="31"/>
      <c r="U209" s="24">
        <f>156621</f>
        <v>156621</v>
      </c>
      <c r="V209" s="24"/>
      <c r="W209" s="24"/>
      <c r="X209" s="25" t="s">
        <v>74</v>
      </c>
      <c r="Y209" s="25"/>
      <c r="Z209" s="25"/>
      <c r="AA209" s="25"/>
      <c r="AB209" s="24">
        <f>156621</f>
        <v>156621</v>
      </c>
      <c r="AC209" s="24"/>
      <c r="AD209" s="24"/>
      <c r="AE209" s="26" t="s">
        <v>74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4">
        <f>156621</f>
        <v>156621</v>
      </c>
      <c r="AX209" s="24"/>
      <c r="AY209" s="25" t="s">
        <v>74</v>
      </c>
      <c r="AZ209" s="25"/>
      <c r="BA209" s="24">
        <f>47482</f>
        <v>47482</v>
      </c>
      <c r="BB209" s="24"/>
      <c r="BC209" s="24"/>
      <c r="BD209" s="25" t="s">
        <v>74</v>
      </c>
      <c r="BE209" s="25"/>
      <c r="BF209" s="24">
        <f>47482</f>
        <v>47482</v>
      </c>
      <c r="BG209" s="24"/>
      <c r="BH209" s="26" t="s">
        <v>74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4">
        <f>47482</f>
        <v>47482</v>
      </c>
      <c r="BR209" s="24"/>
      <c r="BS209" s="24"/>
      <c r="BT209" s="27" t="s">
        <v>74</v>
      </c>
    </row>
    <row r="210" spans="1:72" s="1" customFormat="1" ht="24" customHeight="1">
      <c r="A210" s="16" t="s">
        <v>242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223</v>
      </c>
      <c r="N210" s="23"/>
      <c r="O210" s="23"/>
      <c r="P210" s="31" t="s">
        <v>392</v>
      </c>
      <c r="Q210" s="31"/>
      <c r="R210" s="31"/>
      <c r="S210" s="31"/>
      <c r="T210" s="31"/>
      <c r="U210" s="24">
        <f>192000</f>
        <v>192000</v>
      </c>
      <c r="V210" s="24"/>
      <c r="W210" s="24"/>
      <c r="X210" s="25" t="s">
        <v>74</v>
      </c>
      <c r="Y210" s="25"/>
      <c r="Z210" s="25"/>
      <c r="AA210" s="25"/>
      <c r="AB210" s="24">
        <f>192000</f>
        <v>192000</v>
      </c>
      <c r="AC210" s="24"/>
      <c r="AD210" s="24"/>
      <c r="AE210" s="26" t="s">
        <v>74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4">
        <f>192000</f>
        <v>192000</v>
      </c>
      <c r="AX210" s="24"/>
      <c r="AY210" s="25" t="s">
        <v>74</v>
      </c>
      <c r="AZ210" s="25"/>
      <c r="BA210" s="24">
        <f>55504</f>
        <v>55504</v>
      </c>
      <c r="BB210" s="24"/>
      <c r="BC210" s="24"/>
      <c r="BD210" s="25" t="s">
        <v>74</v>
      </c>
      <c r="BE210" s="25"/>
      <c r="BF210" s="24">
        <f>55504</f>
        <v>55504</v>
      </c>
      <c r="BG210" s="24"/>
      <c r="BH210" s="26" t="s">
        <v>74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4">
        <f>55504</f>
        <v>55504</v>
      </c>
      <c r="BR210" s="24"/>
      <c r="BS210" s="24"/>
      <c r="BT210" s="27" t="s">
        <v>74</v>
      </c>
    </row>
    <row r="211" spans="1:72" s="1" customFormat="1" ht="24" customHeight="1">
      <c r="A211" s="16" t="s">
        <v>244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223</v>
      </c>
      <c r="N211" s="23"/>
      <c r="O211" s="23"/>
      <c r="P211" s="31" t="s">
        <v>393</v>
      </c>
      <c r="Q211" s="31"/>
      <c r="R211" s="31"/>
      <c r="S211" s="31"/>
      <c r="T211" s="31"/>
      <c r="U211" s="24">
        <f>192000</f>
        <v>192000</v>
      </c>
      <c r="V211" s="24"/>
      <c r="W211" s="24"/>
      <c r="X211" s="25" t="s">
        <v>74</v>
      </c>
      <c r="Y211" s="25"/>
      <c r="Z211" s="25"/>
      <c r="AA211" s="25"/>
      <c r="AB211" s="24">
        <f>192000</f>
        <v>192000</v>
      </c>
      <c r="AC211" s="24"/>
      <c r="AD211" s="24"/>
      <c r="AE211" s="26" t="s">
        <v>74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4">
        <f>192000</f>
        <v>192000</v>
      </c>
      <c r="AX211" s="24"/>
      <c r="AY211" s="25" t="s">
        <v>74</v>
      </c>
      <c r="AZ211" s="25"/>
      <c r="BA211" s="24">
        <f>55504</f>
        <v>55504</v>
      </c>
      <c r="BB211" s="24"/>
      <c r="BC211" s="24"/>
      <c r="BD211" s="25" t="s">
        <v>74</v>
      </c>
      <c r="BE211" s="25"/>
      <c r="BF211" s="24">
        <f>55504</f>
        <v>55504</v>
      </c>
      <c r="BG211" s="24"/>
      <c r="BH211" s="26" t="s">
        <v>74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4">
        <f>55504</f>
        <v>55504</v>
      </c>
      <c r="BR211" s="24"/>
      <c r="BS211" s="24"/>
      <c r="BT211" s="27" t="s">
        <v>74</v>
      </c>
    </row>
    <row r="212" spans="1:72" s="1" customFormat="1" ht="13.5" customHeight="1">
      <c r="A212" s="16" t="s">
        <v>246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223</v>
      </c>
      <c r="N212" s="23"/>
      <c r="O212" s="23"/>
      <c r="P212" s="31" t="s">
        <v>394</v>
      </c>
      <c r="Q212" s="31"/>
      <c r="R212" s="31"/>
      <c r="S212" s="31"/>
      <c r="T212" s="31"/>
      <c r="U212" s="24">
        <f>192000</f>
        <v>192000</v>
      </c>
      <c r="V212" s="24"/>
      <c r="W212" s="24"/>
      <c r="X212" s="25" t="s">
        <v>74</v>
      </c>
      <c r="Y212" s="25"/>
      <c r="Z212" s="25"/>
      <c r="AA212" s="25"/>
      <c r="AB212" s="24">
        <f>192000</f>
        <v>192000</v>
      </c>
      <c r="AC212" s="24"/>
      <c r="AD212" s="24"/>
      <c r="AE212" s="26" t="s">
        <v>74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4">
        <f>192000</f>
        <v>192000</v>
      </c>
      <c r="AX212" s="24"/>
      <c r="AY212" s="25" t="s">
        <v>74</v>
      </c>
      <c r="AZ212" s="25"/>
      <c r="BA212" s="24">
        <f>55504</f>
        <v>55504</v>
      </c>
      <c r="BB212" s="24"/>
      <c r="BC212" s="24"/>
      <c r="BD212" s="25" t="s">
        <v>74</v>
      </c>
      <c r="BE212" s="25"/>
      <c r="BF212" s="24">
        <f>55504</f>
        <v>55504</v>
      </c>
      <c r="BG212" s="24"/>
      <c r="BH212" s="26" t="s">
        <v>74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4">
        <f>55504</f>
        <v>55504</v>
      </c>
      <c r="BR212" s="24"/>
      <c r="BS212" s="24"/>
      <c r="BT212" s="27" t="s">
        <v>74</v>
      </c>
    </row>
    <row r="213" spans="1:72" s="1" customFormat="1" ht="13.5" customHeight="1">
      <c r="A213" s="16" t="s">
        <v>253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223</v>
      </c>
      <c r="N213" s="23"/>
      <c r="O213" s="23"/>
      <c r="P213" s="31" t="s">
        <v>395</v>
      </c>
      <c r="Q213" s="31"/>
      <c r="R213" s="31"/>
      <c r="S213" s="31"/>
      <c r="T213" s="31"/>
      <c r="U213" s="24">
        <f>196000</f>
        <v>196000</v>
      </c>
      <c r="V213" s="24"/>
      <c r="W213" s="24"/>
      <c r="X213" s="25" t="s">
        <v>74</v>
      </c>
      <c r="Y213" s="25"/>
      <c r="Z213" s="25"/>
      <c r="AA213" s="25"/>
      <c r="AB213" s="24">
        <f>196000</f>
        <v>196000</v>
      </c>
      <c r="AC213" s="24"/>
      <c r="AD213" s="24"/>
      <c r="AE213" s="26" t="s">
        <v>74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4">
        <f>196000</f>
        <v>196000</v>
      </c>
      <c r="AX213" s="24"/>
      <c r="AY213" s="25" t="s">
        <v>74</v>
      </c>
      <c r="AZ213" s="25"/>
      <c r="BA213" s="24">
        <f>500</f>
        <v>500</v>
      </c>
      <c r="BB213" s="24"/>
      <c r="BC213" s="24"/>
      <c r="BD213" s="25" t="s">
        <v>74</v>
      </c>
      <c r="BE213" s="25"/>
      <c r="BF213" s="24">
        <f>500</f>
        <v>500</v>
      </c>
      <c r="BG213" s="24"/>
      <c r="BH213" s="26" t="s">
        <v>74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4">
        <f>500</f>
        <v>500</v>
      </c>
      <c r="BR213" s="24"/>
      <c r="BS213" s="24"/>
      <c r="BT213" s="27" t="s">
        <v>74</v>
      </c>
    </row>
    <row r="214" spans="1:72" s="1" customFormat="1" ht="13.5" customHeight="1">
      <c r="A214" s="16" t="s">
        <v>255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223</v>
      </c>
      <c r="N214" s="23"/>
      <c r="O214" s="23"/>
      <c r="P214" s="31" t="s">
        <v>396</v>
      </c>
      <c r="Q214" s="31"/>
      <c r="R214" s="31"/>
      <c r="S214" s="31"/>
      <c r="T214" s="31"/>
      <c r="U214" s="24">
        <f>196000</f>
        <v>196000</v>
      </c>
      <c r="V214" s="24"/>
      <c r="W214" s="24"/>
      <c r="X214" s="25" t="s">
        <v>74</v>
      </c>
      <c r="Y214" s="25"/>
      <c r="Z214" s="25"/>
      <c r="AA214" s="25"/>
      <c r="AB214" s="24">
        <f>196000</f>
        <v>196000</v>
      </c>
      <c r="AC214" s="24"/>
      <c r="AD214" s="24"/>
      <c r="AE214" s="26" t="s">
        <v>74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4">
        <f>196000</f>
        <v>196000</v>
      </c>
      <c r="AX214" s="24"/>
      <c r="AY214" s="25" t="s">
        <v>74</v>
      </c>
      <c r="AZ214" s="25"/>
      <c r="BA214" s="24">
        <f>500</f>
        <v>500</v>
      </c>
      <c r="BB214" s="24"/>
      <c r="BC214" s="24"/>
      <c r="BD214" s="25" t="s">
        <v>74</v>
      </c>
      <c r="BE214" s="25"/>
      <c r="BF214" s="24">
        <f>500</f>
        <v>500</v>
      </c>
      <c r="BG214" s="24"/>
      <c r="BH214" s="26" t="s">
        <v>74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4">
        <f>500</f>
        <v>500</v>
      </c>
      <c r="BR214" s="24"/>
      <c r="BS214" s="24"/>
      <c r="BT214" s="27" t="s">
        <v>74</v>
      </c>
    </row>
    <row r="215" spans="1:72" s="1" customFormat="1" ht="24" customHeight="1">
      <c r="A215" s="16" t="s">
        <v>257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223</v>
      </c>
      <c r="N215" s="23"/>
      <c r="O215" s="23"/>
      <c r="P215" s="31" t="s">
        <v>397</v>
      </c>
      <c r="Q215" s="31"/>
      <c r="R215" s="31"/>
      <c r="S215" s="31"/>
      <c r="T215" s="31"/>
      <c r="U215" s="24">
        <f>194500</f>
        <v>194500</v>
      </c>
      <c r="V215" s="24"/>
      <c r="W215" s="24"/>
      <c r="X215" s="25" t="s">
        <v>74</v>
      </c>
      <c r="Y215" s="25"/>
      <c r="Z215" s="25"/>
      <c r="AA215" s="25"/>
      <c r="AB215" s="24">
        <f>194500</f>
        <v>194500</v>
      </c>
      <c r="AC215" s="24"/>
      <c r="AD215" s="24"/>
      <c r="AE215" s="26" t="s">
        <v>74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4">
        <f>194500</f>
        <v>194500</v>
      </c>
      <c r="AX215" s="24"/>
      <c r="AY215" s="25" t="s">
        <v>74</v>
      </c>
      <c r="AZ215" s="25"/>
      <c r="BA215" s="25" t="s">
        <v>74</v>
      </c>
      <c r="BB215" s="25"/>
      <c r="BC215" s="25"/>
      <c r="BD215" s="25" t="s">
        <v>74</v>
      </c>
      <c r="BE215" s="25"/>
      <c r="BF215" s="25" t="s">
        <v>74</v>
      </c>
      <c r="BG215" s="25"/>
      <c r="BH215" s="26" t="s">
        <v>74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5" t="s">
        <v>74</v>
      </c>
      <c r="BR215" s="25"/>
      <c r="BS215" s="25"/>
      <c r="BT215" s="27" t="s">
        <v>74</v>
      </c>
    </row>
    <row r="216" spans="1:72" s="1" customFormat="1" ht="13.5" customHeight="1">
      <c r="A216" s="16" t="s">
        <v>259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223</v>
      </c>
      <c r="N216" s="23"/>
      <c r="O216" s="23"/>
      <c r="P216" s="31" t="s">
        <v>398</v>
      </c>
      <c r="Q216" s="31"/>
      <c r="R216" s="31"/>
      <c r="S216" s="31"/>
      <c r="T216" s="31"/>
      <c r="U216" s="24">
        <f>1000</f>
        <v>1000</v>
      </c>
      <c r="V216" s="24"/>
      <c r="W216" s="24"/>
      <c r="X216" s="25" t="s">
        <v>74</v>
      </c>
      <c r="Y216" s="25"/>
      <c r="Z216" s="25"/>
      <c r="AA216" s="25"/>
      <c r="AB216" s="24">
        <f>1000</f>
        <v>1000</v>
      </c>
      <c r="AC216" s="24"/>
      <c r="AD216" s="24"/>
      <c r="AE216" s="26" t="s">
        <v>74</v>
      </c>
      <c r="AF216" s="26" t="s">
        <v>74</v>
      </c>
      <c r="AG216" s="25" t="s">
        <v>74</v>
      </c>
      <c r="AH216" s="25"/>
      <c r="AI216" s="25"/>
      <c r="AJ216" s="25" t="s">
        <v>74</v>
      </c>
      <c r="AK216" s="25"/>
      <c r="AL216" s="25" t="s">
        <v>74</v>
      </c>
      <c r="AM216" s="25"/>
      <c r="AN216" s="25" t="s">
        <v>74</v>
      </c>
      <c r="AO216" s="25"/>
      <c r="AP216" s="25" t="s">
        <v>74</v>
      </c>
      <c r="AQ216" s="25"/>
      <c r="AR216" s="25"/>
      <c r="AS216" s="26" t="s">
        <v>74</v>
      </c>
      <c r="AT216" s="25" t="s">
        <v>74</v>
      </c>
      <c r="AU216" s="25"/>
      <c r="AV216" s="25"/>
      <c r="AW216" s="24">
        <f>1000</f>
        <v>1000</v>
      </c>
      <c r="AX216" s="24"/>
      <c r="AY216" s="25" t="s">
        <v>74</v>
      </c>
      <c r="AZ216" s="25"/>
      <c r="BA216" s="25" t="s">
        <v>74</v>
      </c>
      <c r="BB216" s="25"/>
      <c r="BC216" s="25"/>
      <c r="BD216" s="25" t="s">
        <v>74</v>
      </c>
      <c r="BE216" s="25"/>
      <c r="BF216" s="25" t="s">
        <v>74</v>
      </c>
      <c r="BG216" s="25"/>
      <c r="BH216" s="26" t="s">
        <v>74</v>
      </c>
      <c r="BI216" s="26" t="s">
        <v>74</v>
      </c>
      <c r="BJ216" s="26" t="s">
        <v>74</v>
      </c>
      <c r="BK216" s="26" t="s">
        <v>74</v>
      </c>
      <c r="BL216" s="26" t="s">
        <v>74</v>
      </c>
      <c r="BM216" s="26" t="s">
        <v>74</v>
      </c>
      <c r="BN216" s="26" t="s">
        <v>74</v>
      </c>
      <c r="BO216" s="26" t="s">
        <v>74</v>
      </c>
      <c r="BP216" s="26" t="s">
        <v>74</v>
      </c>
      <c r="BQ216" s="25" t="s">
        <v>74</v>
      </c>
      <c r="BR216" s="25"/>
      <c r="BS216" s="25"/>
      <c r="BT216" s="27" t="s">
        <v>74</v>
      </c>
    </row>
    <row r="217" spans="1:72" s="1" customFormat="1" ht="13.5" customHeight="1">
      <c r="A217" s="16" t="s">
        <v>261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223</v>
      </c>
      <c r="N217" s="23"/>
      <c r="O217" s="23"/>
      <c r="P217" s="31" t="s">
        <v>399</v>
      </c>
      <c r="Q217" s="31"/>
      <c r="R217" s="31"/>
      <c r="S217" s="31"/>
      <c r="T217" s="31"/>
      <c r="U217" s="24">
        <f>500</f>
        <v>500</v>
      </c>
      <c r="V217" s="24"/>
      <c r="W217" s="24"/>
      <c r="X217" s="25" t="s">
        <v>74</v>
      </c>
      <c r="Y217" s="25"/>
      <c r="Z217" s="25"/>
      <c r="AA217" s="25"/>
      <c r="AB217" s="24">
        <f>500</f>
        <v>500</v>
      </c>
      <c r="AC217" s="24"/>
      <c r="AD217" s="24"/>
      <c r="AE217" s="26" t="s">
        <v>74</v>
      </c>
      <c r="AF217" s="26" t="s">
        <v>74</v>
      </c>
      <c r="AG217" s="25" t="s">
        <v>74</v>
      </c>
      <c r="AH217" s="25"/>
      <c r="AI217" s="25"/>
      <c r="AJ217" s="25" t="s">
        <v>74</v>
      </c>
      <c r="AK217" s="25"/>
      <c r="AL217" s="25" t="s">
        <v>74</v>
      </c>
      <c r="AM217" s="25"/>
      <c r="AN217" s="25" t="s">
        <v>74</v>
      </c>
      <c r="AO217" s="25"/>
      <c r="AP217" s="25" t="s">
        <v>74</v>
      </c>
      <c r="AQ217" s="25"/>
      <c r="AR217" s="25"/>
      <c r="AS217" s="26" t="s">
        <v>74</v>
      </c>
      <c r="AT217" s="25" t="s">
        <v>74</v>
      </c>
      <c r="AU217" s="25"/>
      <c r="AV217" s="25"/>
      <c r="AW217" s="24">
        <f>500</f>
        <v>500</v>
      </c>
      <c r="AX217" s="24"/>
      <c r="AY217" s="25" t="s">
        <v>74</v>
      </c>
      <c r="AZ217" s="25"/>
      <c r="BA217" s="24">
        <f>500</f>
        <v>500</v>
      </c>
      <c r="BB217" s="24"/>
      <c r="BC217" s="24"/>
      <c r="BD217" s="25" t="s">
        <v>74</v>
      </c>
      <c r="BE217" s="25"/>
      <c r="BF217" s="24">
        <f>500</f>
        <v>500</v>
      </c>
      <c r="BG217" s="24"/>
      <c r="BH217" s="26" t="s">
        <v>74</v>
      </c>
      <c r="BI217" s="26" t="s">
        <v>74</v>
      </c>
      <c r="BJ217" s="26" t="s">
        <v>74</v>
      </c>
      <c r="BK217" s="26" t="s">
        <v>74</v>
      </c>
      <c r="BL217" s="26" t="s">
        <v>74</v>
      </c>
      <c r="BM217" s="26" t="s">
        <v>74</v>
      </c>
      <c r="BN217" s="26" t="s">
        <v>74</v>
      </c>
      <c r="BO217" s="26" t="s">
        <v>74</v>
      </c>
      <c r="BP217" s="26" t="s">
        <v>74</v>
      </c>
      <c r="BQ217" s="24">
        <f>500</f>
        <v>500</v>
      </c>
      <c r="BR217" s="24"/>
      <c r="BS217" s="24"/>
      <c r="BT217" s="27" t="s">
        <v>74</v>
      </c>
    </row>
    <row r="218" spans="1:72" s="1" customFormat="1" ht="13.5" customHeight="1">
      <c r="A218" s="16" t="s">
        <v>400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223</v>
      </c>
      <c r="N218" s="23"/>
      <c r="O218" s="23"/>
      <c r="P218" s="31" t="s">
        <v>401</v>
      </c>
      <c r="Q218" s="31"/>
      <c r="R218" s="31"/>
      <c r="S218" s="31"/>
      <c r="T218" s="31"/>
      <c r="U218" s="24">
        <f>300000</f>
        <v>300000</v>
      </c>
      <c r="V218" s="24"/>
      <c r="W218" s="24"/>
      <c r="X218" s="25" t="s">
        <v>74</v>
      </c>
      <c r="Y218" s="25"/>
      <c r="Z218" s="25"/>
      <c r="AA218" s="25"/>
      <c r="AB218" s="24">
        <f>300000</f>
        <v>300000</v>
      </c>
      <c r="AC218" s="24"/>
      <c r="AD218" s="24"/>
      <c r="AE218" s="26" t="s">
        <v>74</v>
      </c>
      <c r="AF218" s="26" t="s">
        <v>74</v>
      </c>
      <c r="AG218" s="25" t="s">
        <v>74</v>
      </c>
      <c r="AH218" s="25"/>
      <c r="AI218" s="25"/>
      <c r="AJ218" s="25" t="s">
        <v>74</v>
      </c>
      <c r="AK218" s="25"/>
      <c r="AL218" s="25" t="s">
        <v>74</v>
      </c>
      <c r="AM218" s="25"/>
      <c r="AN218" s="25" t="s">
        <v>74</v>
      </c>
      <c r="AO218" s="25"/>
      <c r="AP218" s="25" t="s">
        <v>74</v>
      </c>
      <c r="AQ218" s="25"/>
      <c r="AR218" s="25"/>
      <c r="AS218" s="26" t="s">
        <v>74</v>
      </c>
      <c r="AT218" s="25" t="s">
        <v>74</v>
      </c>
      <c r="AU218" s="25"/>
      <c r="AV218" s="25"/>
      <c r="AW218" s="24">
        <f>300000</f>
        <v>300000</v>
      </c>
      <c r="AX218" s="24"/>
      <c r="AY218" s="25" t="s">
        <v>74</v>
      </c>
      <c r="AZ218" s="25"/>
      <c r="BA218" s="25" t="s">
        <v>74</v>
      </c>
      <c r="BB218" s="25"/>
      <c r="BC218" s="25"/>
      <c r="BD218" s="25" t="s">
        <v>74</v>
      </c>
      <c r="BE218" s="25"/>
      <c r="BF218" s="25" t="s">
        <v>74</v>
      </c>
      <c r="BG218" s="25"/>
      <c r="BH218" s="26" t="s">
        <v>74</v>
      </c>
      <c r="BI218" s="26" t="s">
        <v>74</v>
      </c>
      <c r="BJ218" s="26" t="s">
        <v>74</v>
      </c>
      <c r="BK218" s="26" t="s">
        <v>74</v>
      </c>
      <c r="BL218" s="26" t="s">
        <v>74</v>
      </c>
      <c r="BM218" s="26" t="s">
        <v>74</v>
      </c>
      <c r="BN218" s="26" t="s">
        <v>74</v>
      </c>
      <c r="BO218" s="26" t="s">
        <v>74</v>
      </c>
      <c r="BP218" s="26" t="s">
        <v>74</v>
      </c>
      <c r="BQ218" s="25" t="s">
        <v>74</v>
      </c>
      <c r="BR218" s="25"/>
      <c r="BS218" s="25"/>
      <c r="BT218" s="27" t="s">
        <v>74</v>
      </c>
    </row>
    <row r="219" spans="1:72" s="1" customFormat="1" ht="24" customHeight="1">
      <c r="A219" s="16" t="s">
        <v>242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223</v>
      </c>
      <c r="N219" s="23"/>
      <c r="O219" s="23"/>
      <c r="P219" s="31" t="s">
        <v>402</v>
      </c>
      <c r="Q219" s="31"/>
      <c r="R219" s="31"/>
      <c r="S219" s="31"/>
      <c r="T219" s="31"/>
      <c r="U219" s="24">
        <f>300000</f>
        <v>300000</v>
      </c>
      <c r="V219" s="24"/>
      <c r="W219" s="24"/>
      <c r="X219" s="25" t="s">
        <v>74</v>
      </c>
      <c r="Y219" s="25"/>
      <c r="Z219" s="25"/>
      <c r="AA219" s="25"/>
      <c r="AB219" s="24">
        <f>300000</f>
        <v>300000</v>
      </c>
      <c r="AC219" s="24"/>
      <c r="AD219" s="24"/>
      <c r="AE219" s="26" t="s">
        <v>74</v>
      </c>
      <c r="AF219" s="26" t="s">
        <v>74</v>
      </c>
      <c r="AG219" s="25" t="s">
        <v>74</v>
      </c>
      <c r="AH219" s="25"/>
      <c r="AI219" s="25"/>
      <c r="AJ219" s="25" t="s">
        <v>74</v>
      </c>
      <c r="AK219" s="25"/>
      <c r="AL219" s="25" t="s">
        <v>74</v>
      </c>
      <c r="AM219" s="25"/>
      <c r="AN219" s="25" t="s">
        <v>74</v>
      </c>
      <c r="AO219" s="25"/>
      <c r="AP219" s="25" t="s">
        <v>74</v>
      </c>
      <c r="AQ219" s="25"/>
      <c r="AR219" s="25"/>
      <c r="AS219" s="26" t="s">
        <v>74</v>
      </c>
      <c r="AT219" s="25" t="s">
        <v>74</v>
      </c>
      <c r="AU219" s="25"/>
      <c r="AV219" s="25"/>
      <c r="AW219" s="24">
        <f>300000</f>
        <v>300000</v>
      </c>
      <c r="AX219" s="24"/>
      <c r="AY219" s="25" t="s">
        <v>74</v>
      </c>
      <c r="AZ219" s="25"/>
      <c r="BA219" s="25" t="s">
        <v>74</v>
      </c>
      <c r="BB219" s="25"/>
      <c r="BC219" s="25"/>
      <c r="BD219" s="25" t="s">
        <v>74</v>
      </c>
      <c r="BE219" s="25"/>
      <c r="BF219" s="25" t="s">
        <v>74</v>
      </c>
      <c r="BG219" s="25"/>
      <c r="BH219" s="26" t="s">
        <v>74</v>
      </c>
      <c r="BI219" s="26" t="s">
        <v>74</v>
      </c>
      <c r="BJ219" s="26" t="s">
        <v>74</v>
      </c>
      <c r="BK219" s="26" t="s">
        <v>74</v>
      </c>
      <c r="BL219" s="26" t="s">
        <v>74</v>
      </c>
      <c r="BM219" s="26" t="s">
        <v>74</v>
      </c>
      <c r="BN219" s="26" t="s">
        <v>74</v>
      </c>
      <c r="BO219" s="26" t="s">
        <v>74</v>
      </c>
      <c r="BP219" s="26" t="s">
        <v>74</v>
      </c>
      <c r="BQ219" s="25" t="s">
        <v>74</v>
      </c>
      <c r="BR219" s="25"/>
      <c r="BS219" s="25"/>
      <c r="BT219" s="27" t="s">
        <v>74</v>
      </c>
    </row>
    <row r="220" spans="1:72" s="1" customFormat="1" ht="24" customHeight="1">
      <c r="A220" s="16" t="s">
        <v>244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223</v>
      </c>
      <c r="N220" s="23"/>
      <c r="O220" s="23"/>
      <c r="P220" s="31" t="s">
        <v>403</v>
      </c>
      <c r="Q220" s="31"/>
      <c r="R220" s="31"/>
      <c r="S220" s="31"/>
      <c r="T220" s="31"/>
      <c r="U220" s="24">
        <f>300000</f>
        <v>300000</v>
      </c>
      <c r="V220" s="24"/>
      <c r="W220" s="24"/>
      <c r="X220" s="25" t="s">
        <v>74</v>
      </c>
      <c r="Y220" s="25"/>
      <c r="Z220" s="25"/>
      <c r="AA220" s="25"/>
      <c r="AB220" s="24">
        <f>300000</f>
        <v>300000</v>
      </c>
      <c r="AC220" s="24"/>
      <c r="AD220" s="24"/>
      <c r="AE220" s="26" t="s">
        <v>74</v>
      </c>
      <c r="AF220" s="26" t="s">
        <v>74</v>
      </c>
      <c r="AG220" s="25" t="s">
        <v>74</v>
      </c>
      <c r="AH220" s="25"/>
      <c r="AI220" s="25"/>
      <c r="AJ220" s="25" t="s">
        <v>74</v>
      </c>
      <c r="AK220" s="25"/>
      <c r="AL220" s="25" t="s">
        <v>74</v>
      </c>
      <c r="AM220" s="25"/>
      <c r="AN220" s="25" t="s">
        <v>74</v>
      </c>
      <c r="AO220" s="25"/>
      <c r="AP220" s="25" t="s">
        <v>74</v>
      </c>
      <c r="AQ220" s="25"/>
      <c r="AR220" s="25"/>
      <c r="AS220" s="26" t="s">
        <v>74</v>
      </c>
      <c r="AT220" s="25" t="s">
        <v>74</v>
      </c>
      <c r="AU220" s="25"/>
      <c r="AV220" s="25"/>
      <c r="AW220" s="24">
        <f>300000</f>
        <v>300000</v>
      </c>
      <c r="AX220" s="24"/>
      <c r="AY220" s="25" t="s">
        <v>74</v>
      </c>
      <c r="AZ220" s="25"/>
      <c r="BA220" s="25" t="s">
        <v>74</v>
      </c>
      <c r="BB220" s="25"/>
      <c r="BC220" s="25"/>
      <c r="BD220" s="25" t="s">
        <v>74</v>
      </c>
      <c r="BE220" s="25"/>
      <c r="BF220" s="25" t="s">
        <v>74</v>
      </c>
      <c r="BG220" s="25"/>
      <c r="BH220" s="26" t="s">
        <v>74</v>
      </c>
      <c r="BI220" s="26" t="s">
        <v>74</v>
      </c>
      <c r="BJ220" s="26" t="s">
        <v>74</v>
      </c>
      <c r="BK220" s="26" t="s">
        <v>74</v>
      </c>
      <c r="BL220" s="26" t="s">
        <v>74</v>
      </c>
      <c r="BM220" s="26" t="s">
        <v>74</v>
      </c>
      <c r="BN220" s="26" t="s">
        <v>74</v>
      </c>
      <c r="BO220" s="26" t="s">
        <v>74</v>
      </c>
      <c r="BP220" s="26" t="s">
        <v>74</v>
      </c>
      <c r="BQ220" s="25" t="s">
        <v>74</v>
      </c>
      <c r="BR220" s="25"/>
      <c r="BS220" s="25"/>
      <c r="BT220" s="27" t="s">
        <v>74</v>
      </c>
    </row>
    <row r="221" spans="1:72" s="1" customFormat="1" ht="13.5" customHeight="1">
      <c r="A221" s="16" t="s">
        <v>246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223</v>
      </c>
      <c r="N221" s="23"/>
      <c r="O221" s="23"/>
      <c r="P221" s="31" t="s">
        <v>404</v>
      </c>
      <c r="Q221" s="31"/>
      <c r="R221" s="31"/>
      <c r="S221" s="31"/>
      <c r="T221" s="31"/>
      <c r="U221" s="24">
        <f>300000</f>
        <v>300000</v>
      </c>
      <c r="V221" s="24"/>
      <c r="W221" s="24"/>
      <c r="X221" s="25" t="s">
        <v>74</v>
      </c>
      <c r="Y221" s="25"/>
      <c r="Z221" s="25"/>
      <c r="AA221" s="25"/>
      <c r="AB221" s="24">
        <f>300000</f>
        <v>300000</v>
      </c>
      <c r="AC221" s="24"/>
      <c r="AD221" s="24"/>
      <c r="AE221" s="26" t="s">
        <v>74</v>
      </c>
      <c r="AF221" s="26" t="s">
        <v>74</v>
      </c>
      <c r="AG221" s="25" t="s">
        <v>74</v>
      </c>
      <c r="AH221" s="25"/>
      <c r="AI221" s="25"/>
      <c r="AJ221" s="25" t="s">
        <v>74</v>
      </c>
      <c r="AK221" s="25"/>
      <c r="AL221" s="25" t="s">
        <v>74</v>
      </c>
      <c r="AM221" s="25"/>
      <c r="AN221" s="25" t="s">
        <v>74</v>
      </c>
      <c r="AO221" s="25"/>
      <c r="AP221" s="25" t="s">
        <v>74</v>
      </c>
      <c r="AQ221" s="25"/>
      <c r="AR221" s="25"/>
      <c r="AS221" s="26" t="s">
        <v>74</v>
      </c>
      <c r="AT221" s="25" t="s">
        <v>74</v>
      </c>
      <c r="AU221" s="25"/>
      <c r="AV221" s="25"/>
      <c r="AW221" s="24">
        <f>300000</f>
        <v>300000</v>
      </c>
      <c r="AX221" s="24"/>
      <c r="AY221" s="25" t="s">
        <v>74</v>
      </c>
      <c r="AZ221" s="25"/>
      <c r="BA221" s="25" t="s">
        <v>74</v>
      </c>
      <c r="BB221" s="25"/>
      <c r="BC221" s="25"/>
      <c r="BD221" s="25" t="s">
        <v>74</v>
      </c>
      <c r="BE221" s="25"/>
      <c r="BF221" s="25" t="s">
        <v>74</v>
      </c>
      <c r="BG221" s="25"/>
      <c r="BH221" s="26" t="s">
        <v>74</v>
      </c>
      <c r="BI221" s="26" t="s">
        <v>74</v>
      </c>
      <c r="BJ221" s="26" t="s">
        <v>74</v>
      </c>
      <c r="BK221" s="26" t="s">
        <v>74</v>
      </c>
      <c r="BL221" s="26" t="s">
        <v>74</v>
      </c>
      <c r="BM221" s="26" t="s">
        <v>74</v>
      </c>
      <c r="BN221" s="26" t="s">
        <v>74</v>
      </c>
      <c r="BO221" s="26" t="s">
        <v>74</v>
      </c>
      <c r="BP221" s="26" t="s">
        <v>74</v>
      </c>
      <c r="BQ221" s="25" t="s">
        <v>74</v>
      </c>
      <c r="BR221" s="25"/>
      <c r="BS221" s="25"/>
      <c r="BT221" s="27" t="s">
        <v>74</v>
      </c>
    </row>
    <row r="222" spans="1:72" s="1" customFormat="1" ht="27" customHeight="1">
      <c r="A222" s="32" t="s">
        <v>405</v>
      </c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3" t="s">
        <v>406</v>
      </c>
      <c r="N222" s="33"/>
      <c r="O222" s="33"/>
      <c r="P222" s="33" t="s">
        <v>73</v>
      </c>
      <c r="Q222" s="33"/>
      <c r="R222" s="33"/>
      <c r="S222" s="33"/>
      <c r="T222" s="33"/>
      <c r="U222" s="34">
        <f>-41768512.73</f>
        <v>-41768512.73</v>
      </c>
      <c r="V222" s="34"/>
      <c r="W222" s="34"/>
      <c r="X222" s="35" t="s">
        <v>74</v>
      </c>
      <c r="Y222" s="35"/>
      <c r="Z222" s="35"/>
      <c r="AA222" s="35"/>
      <c r="AB222" s="34">
        <f>-41768512.73</f>
        <v>-41768512.73</v>
      </c>
      <c r="AC222" s="34"/>
      <c r="AD222" s="34"/>
      <c r="AE222" s="36">
        <f>35450533</f>
        <v>35450533</v>
      </c>
      <c r="AF222" s="37" t="s">
        <v>74</v>
      </c>
      <c r="AG222" s="35" t="s">
        <v>74</v>
      </c>
      <c r="AH222" s="35"/>
      <c r="AI222" s="35"/>
      <c r="AJ222" s="35" t="s">
        <v>74</v>
      </c>
      <c r="AK222" s="35"/>
      <c r="AL222" s="35" t="s">
        <v>74</v>
      </c>
      <c r="AM222" s="35"/>
      <c r="AN222" s="35" t="s">
        <v>74</v>
      </c>
      <c r="AO222" s="35"/>
      <c r="AP222" s="35" t="s">
        <v>74</v>
      </c>
      <c r="AQ222" s="35"/>
      <c r="AR222" s="35"/>
      <c r="AS222" s="37" t="s">
        <v>74</v>
      </c>
      <c r="AT222" s="35" t="s">
        <v>74</v>
      </c>
      <c r="AU222" s="35"/>
      <c r="AV222" s="35"/>
      <c r="AW222" s="34">
        <f>-6317979.73</f>
        <v>-6317979.73</v>
      </c>
      <c r="AX222" s="34"/>
      <c r="AY222" s="35" t="s">
        <v>74</v>
      </c>
      <c r="AZ222" s="35"/>
      <c r="BA222" s="34">
        <f>-3731334.26</f>
        <v>-3731334.26</v>
      </c>
      <c r="BB222" s="34"/>
      <c r="BC222" s="34"/>
      <c r="BD222" s="35" t="s">
        <v>74</v>
      </c>
      <c r="BE222" s="35"/>
      <c r="BF222" s="34">
        <f>-3731334.26</f>
        <v>-3731334.26</v>
      </c>
      <c r="BG222" s="34"/>
      <c r="BH222" s="36">
        <f>5355857</f>
        <v>5355857</v>
      </c>
      <c r="BI222" s="37" t="s">
        <v>74</v>
      </c>
      <c r="BJ222" s="37" t="s">
        <v>74</v>
      </c>
      <c r="BK222" s="37" t="s">
        <v>74</v>
      </c>
      <c r="BL222" s="37" t="s">
        <v>74</v>
      </c>
      <c r="BM222" s="37" t="s">
        <v>74</v>
      </c>
      <c r="BN222" s="37" t="s">
        <v>74</v>
      </c>
      <c r="BO222" s="37" t="s">
        <v>74</v>
      </c>
      <c r="BP222" s="37" t="s">
        <v>74</v>
      </c>
      <c r="BQ222" s="34">
        <f>1624522.74</f>
        <v>1624522.74</v>
      </c>
      <c r="BR222" s="34"/>
      <c r="BS222" s="34"/>
      <c r="BT222" s="38" t="s">
        <v>74</v>
      </c>
    </row>
    <row r="223" spans="1:72" s="1" customFormat="1" ht="13.5" customHeight="1">
      <c r="A223" s="29" t="s">
        <v>9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</row>
    <row r="224" spans="1:72" s="1" customFormat="1" ht="15.75" customHeight="1">
      <c r="A224" s="12" t="s">
        <v>407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</row>
    <row r="225" spans="1:72" s="1" customFormat="1" ht="28.5" customHeight="1">
      <c r="A225" s="3" t="s">
        <v>21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 t="s">
        <v>22</v>
      </c>
      <c r="N225" s="3"/>
      <c r="O225" s="3"/>
      <c r="P225" s="3" t="s">
        <v>23</v>
      </c>
      <c r="Q225" s="3"/>
      <c r="R225" s="3"/>
      <c r="S225" s="3"/>
      <c r="T225" s="3"/>
      <c r="U225" s="3" t="s">
        <v>24</v>
      </c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 t="s">
        <v>39</v>
      </c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</row>
    <row r="226" spans="1:72" s="1" customFormat="1" ht="126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13" t="s">
        <v>25</v>
      </c>
      <c r="V226" s="13"/>
      <c r="W226" s="13"/>
      <c r="X226" s="13" t="s">
        <v>26</v>
      </c>
      <c r="Y226" s="13"/>
      <c r="Z226" s="13"/>
      <c r="AA226" s="13"/>
      <c r="AB226" s="13" t="s">
        <v>27</v>
      </c>
      <c r="AC226" s="13"/>
      <c r="AD226" s="13"/>
      <c r="AE226" s="14" t="s">
        <v>28</v>
      </c>
      <c r="AF226" s="14" t="s">
        <v>29</v>
      </c>
      <c r="AG226" s="13" t="s">
        <v>30</v>
      </c>
      <c r="AH226" s="13"/>
      <c r="AI226" s="13"/>
      <c r="AJ226" s="13" t="s">
        <v>31</v>
      </c>
      <c r="AK226" s="13"/>
      <c r="AL226" s="13" t="s">
        <v>32</v>
      </c>
      <c r="AM226" s="13"/>
      <c r="AN226" s="13" t="s">
        <v>33</v>
      </c>
      <c r="AO226" s="13"/>
      <c r="AP226" s="13" t="s">
        <v>34</v>
      </c>
      <c r="AQ226" s="13"/>
      <c r="AR226" s="13"/>
      <c r="AS226" s="14" t="s">
        <v>35</v>
      </c>
      <c r="AT226" s="13" t="s">
        <v>36</v>
      </c>
      <c r="AU226" s="13"/>
      <c r="AV226" s="13"/>
      <c r="AW226" s="13" t="s">
        <v>37</v>
      </c>
      <c r="AX226" s="13"/>
      <c r="AY226" s="13" t="s">
        <v>38</v>
      </c>
      <c r="AZ226" s="13"/>
      <c r="BA226" s="13" t="s">
        <v>25</v>
      </c>
      <c r="BB226" s="13"/>
      <c r="BC226" s="13"/>
      <c r="BD226" s="13" t="s">
        <v>26</v>
      </c>
      <c r="BE226" s="13"/>
      <c r="BF226" s="13" t="s">
        <v>27</v>
      </c>
      <c r="BG226" s="13"/>
      <c r="BH226" s="14" t="s">
        <v>28</v>
      </c>
      <c r="BI226" s="14" t="s">
        <v>29</v>
      </c>
      <c r="BJ226" s="14" t="s">
        <v>30</v>
      </c>
      <c r="BK226" s="14" t="s">
        <v>31</v>
      </c>
      <c r="BL226" s="14" t="s">
        <v>32</v>
      </c>
      <c r="BM226" s="14" t="s">
        <v>33</v>
      </c>
      <c r="BN226" s="14" t="s">
        <v>34</v>
      </c>
      <c r="BO226" s="14" t="s">
        <v>35</v>
      </c>
      <c r="BP226" s="14" t="s">
        <v>36</v>
      </c>
      <c r="BQ226" s="13" t="s">
        <v>37</v>
      </c>
      <c r="BR226" s="13"/>
      <c r="BS226" s="13"/>
      <c r="BT226" s="14" t="s">
        <v>38</v>
      </c>
    </row>
    <row r="227" spans="1:72" s="1" customFormat="1" ht="13.5" customHeight="1">
      <c r="A227" s="3" t="s">
        <v>40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 t="s">
        <v>41</v>
      </c>
      <c r="N227" s="3"/>
      <c r="O227" s="3"/>
      <c r="P227" s="3" t="s">
        <v>42</v>
      </c>
      <c r="Q227" s="3"/>
      <c r="R227" s="3"/>
      <c r="S227" s="3"/>
      <c r="T227" s="3"/>
      <c r="U227" s="3" t="s">
        <v>43</v>
      </c>
      <c r="V227" s="3"/>
      <c r="W227" s="3"/>
      <c r="X227" s="3" t="s">
        <v>44</v>
      </c>
      <c r="Y227" s="3"/>
      <c r="Z227" s="3"/>
      <c r="AA227" s="3"/>
      <c r="AB227" s="3" t="s">
        <v>45</v>
      </c>
      <c r="AC227" s="3"/>
      <c r="AD227" s="3"/>
      <c r="AE227" s="15" t="s">
        <v>46</v>
      </c>
      <c r="AF227" s="15" t="s">
        <v>47</v>
      </c>
      <c r="AG227" s="3" t="s">
        <v>48</v>
      </c>
      <c r="AH227" s="3"/>
      <c r="AI227" s="3"/>
      <c r="AJ227" s="3" t="s">
        <v>49</v>
      </c>
      <c r="AK227" s="3"/>
      <c r="AL227" s="3" t="s">
        <v>50</v>
      </c>
      <c r="AM227" s="3"/>
      <c r="AN227" s="3" t="s">
        <v>51</v>
      </c>
      <c r="AO227" s="3"/>
      <c r="AP227" s="3" t="s">
        <v>52</v>
      </c>
      <c r="AQ227" s="3"/>
      <c r="AR227" s="3"/>
      <c r="AS227" s="15" t="s">
        <v>53</v>
      </c>
      <c r="AT227" s="3" t="s">
        <v>54</v>
      </c>
      <c r="AU227" s="3"/>
      <c r="AV227" s="3"/>
      <c r="AW227" s="3" t="s">
        <v>55</v>
      </c>
      <c r="AX227" s="3"/>
      <c r="AY227" s="3" t="s">
        <v>56</v>
      </c>
      <c r="AZ227" s="3"/>
      <c r="BA227" s="3" t="s">
        <v>57</v>
      </c>
      <c r="BB227" s="3"/>
      <c r="BC227" s="3"/>
      <c r="BD227" s="3" t="s">
        <v>58</v>
      </c>
      <c r="BE227" s="3"/>
      <c r="BF227" s="3" t="s">
        <v>59</v>
      </c>
      <c r="BG227" s="3"/>
      <c r="BH227" s="15" t="s">
        <v>60</v>
      </c>
      <c r="BI227" s="15" t="s">
        <v>61</v>
      </c>
      <c r="BJ227" s="15" t="s">
        <v>62</v>
      </c>
      <c r="BK227" s="15" t="s">
        <v>63</v>
      </c>
      <c r="BL227" s="15" t="s">
        <v>64</v>
      </c>
      <c r="BM227" s="15" t="s">
        <v>65</v>
      </c>
      <c r="BN227" s="15" t="s">
        <v>66</v>
      </c>
      <c r="BO227" s="15" t="s">
        <v>67</v>
      </c>
      <c r="BP227" s="15" t="s">
        <v>68</v>
      </c>
      <c r="BQ227" s="3" t="s">
        <v>69</v>
      </c>
      <c r="BR227" s="3"/>
      <c r="BS227" s="3"/>
      <c r="BT227" s="15" t="s">
        <v>70</v>
      </c>
    </row>
    <row r="228" spans="1:72" s="1" customFormat="1" ht="27" customHeight="1">
      <c r="A228" s="16" t="s">
        <v>408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7" t="s">
        <v>409</v>
      </c>
      <c r="N228" s="17"/>
      <c r="O228" s="17"/>
      <c r="P228" s="17" t="s">
        <v>73</v>
      </c>
      <c r="Q228" s="17"/>
      <c r="R228" s="17"/>
      <c r="S228" s="17"/>
      <c r="T228" s="17"/>
      <c r="U228" s="18">
        <f>41768512.73</f>
        <v>41768512.73</v>
      </c>
      <c r="V228" s="18"/>
      <c r="W228" s="18"/>
      <c r="X228" s="19" t="s">
        <v>74</v>
      </c>
      <c r="Y228" s="19"/>
      <c r="Z228" s="19"/>
      <c r="AA228" s="19"/>
      <c r="AB228" s="18">
        <f>41768512.73</f>
        <v>41768512.73</v>
      </c>
      <c r="AC228" s="18"/>
      <c r="AD228" s="18"/>
      <c r="AE228" s="20">
        <f>-35450533</f>
        <v>-35450533</v>
      </c>
      <c r="AF228" s="21" t="s">
        <v>74</v>
      </c>
      <c r="AG228" s="19" t="s">
        <v>74</v>
      </c>
      <c r="AH228" s="19"/>
      <c r="AI228" s="19"/>
      <c r="AJ228" s="19" t="s">
        <v>74</v>
      </c>
      <c r="AK228" s="19"/>
      <c r="AL228" s="19" t="s">
        <v>74</v>
      </c>
      <c r="AM228" s="19"/>
      <c r="AN228" s="19" t="s">
        <v>74</v>
      </c>
      <c r="AO228" s="19"/>
      <c r="AP228" s="19" t="s">
        <v>74</v>
      </c>
      <c r="AQ228" s="19"/>
      <c r="AR228" s="19"/>
      <c r="AS228" s="21" t="s">
        <v>74</v>
      </c>
      <c r="AT228" s="19" t="s">
        <v>74</v>
      </c>
      <c r="AU228" s="19"/>
      <c r="AV228" s="19"/>
      <c r="AW228" s="18">
        <f>6317979.73</f>
        <v>6317979.73</v>
      </c>
      <c r="AX228" s="18"/>
      <c r="AY228" s="19" t="s">
        <v>74</v>
      </c>
      <c r="AZ228" s="19"/>
      <c r="BA228" s="18">
        <f>3731334.26</f>
        <v>3731334.26</v>
      </c>
      <c r="BB228" s="18"/>
      <c r="BC228" s="18"/>
      <c r="BD228" s="19" t="s">
        <v>74</v>
      </c>
      <c r="BE228" s="19"/>
      <c r="BF228" s="18">
        <f>3731334.26</f>
        <v>3731334.26</v>
      </c>
      <c r="BG228" s="18"/>
      <c r="BH228" s="20">
        <f>-5355857</f>
        <v>-5355857</v>
      </c>
      <c r="BI228" s="21" t="s">
        <v>74</v>
      </c>
      <c r="BJ228" s="21" t="s">
        <v>74</v>
      </c>
      <c r="BK228" s="21" t="s">
        <v>74</v>
      </c>
      <c r="BL228" s="21" t="s">
        <v>74</v>
      </c>
      <c r="BM228" s="21" t="s">
        <v>74</v>
      </c>
      <c r="BN228" s="21" t="s">
        <v>74</v>
      </c>
      <c r="BO228" s="21" t="s">
        <v>74</v>
      </c>
      <c r="BP228" s="21" t="s">
        <v>74</v>
      </c>
      <c r="BQ228" s="18">
        <f>-1624522.74</f>
        <v>-1624522.74</v>
      </c>
      <c r="BR228" s="18"/>
      <c r="BS228" s="18"/>
      <c r="BT228" s="22" t="s">
        <v>74</v>
      </c>
    </row>
    <row r="229" spans="1:72" s="1" customFormat="1" ht="24" customHeight="1">
      <c r="A229" s="16" t="s">
        <v>410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3" t="s">
        <v>411</v>
      </c>
      <c r="N229" s="23"/>
      <c r="O229" s="23"/>
      <c r="P229" s="23" t="s">
        <v>73</v>
      </c>
      <c r="Q229" s="23"/>
      <c r="R229" s="23"/>
      <c r="S229" s="23"/>
      <c r="T229" s="23"/>
      <c r="U229" s="25" t="s">
        <v>74</v>
      </c>
      <c r="V229" s="25"/>
      <c r="W229" s="25"/>
      <c r="X229" s="25" t="s">
        <v>74</v>
      </c>
      <c r="Y229" s="25"/>
      <c r="Z229" s="25"/>
      <c r="AA229" s="25"/>
      <c r="AB229" s="25" t="s">
        <v>74</v>
      </c>
      <c r="AC229" s="25"/>
      <c r="AD229" s="25"/>
      <c r="AE229" s="26" t="s">
        <v>74</v>
      </c>
      <c r="AF229" s="26" t="s">
        <v>74</v>
      </c>
      <c r="AG229" s="25" t="s">
        <v>74</v>
      </c>
      <c r="AH229" s="25"/>
      <c r="AI229" s="25"/>
      <c r="AJ229" s="25" t="s">
        <v>74</v>
      </c>
      <c r="AK229" s="25"/>
      <c r="AL229" s="25" t="s">
        <v>74</v>
      </c>
      <c r="AM229" s="25"/>
      <c r="AN229" s="25" t="s">
        <v>74</v>
      </c>
      <c r="AO229" s="25"/>
      <c r="AP229" s="25" t="s">
        <v>74</v>
      </c>
      <c r="AQ229" s="25"/>
      <c r="AR229" s="25"/>
      <c r="AS229" s="26" t="s">
        <v>74</v>
      </c>
      <c r="AT229" s="25" t="s">
        <v>74</v>
      </c>
      <c r="AU229" s="25"/>
      <c r="AV229" s="25"/>
      <c r="AW229" s="25" t="s">
        <v>74</v>
      </c>
      <c r="AX229" s="25"/>
      <c r="AY229" s="25" t="s">
        <v>74</v>
      </c>
      <c r="AZ229" s="25"/>
      <c r="BA229" s="25" t="s">
        <v>74</v>
      </c>
      <c r="BB229" s="25"/>
      <c r="BC229" s="25"/>
      <c r="BD229" s="25" t="s">
        <v>74</v>
      </c>
      <c r="BE229" s="25"/>
      <c r="BF229" s="25" t="s">
        <v>74</v>
      </c>
      <c r="BG229" s="25"/>
      <c r="BH229" s="26" t="s">
        <v>74</v>
      </c>
      <c r="BI229" s="26" t="s">
        <v>74</v>
      </c>
      <c r="BJ229" s="26" t="s">
        <v>74</v>
      </c>
      <c r="BK229" s="26" t="s">
        <v>74</v>
      </c>
      <c r="BL229" s="26" t="s">
        <v>74</v>
      </c>
      <c r="BM229" s="26" t="s">
        <v>74</v>
      </c>
      <c r="BN229" s="26" t="s">
        <v>74</v>
      </c>
      <c r="BO229" s="26" t="s">
        <v>74</v>
      </c>
      <c r="BP229" s="26" t="s">
        <v>74</v>
      </c>
      <c r="BQ229" s="25" t="s">
        <v>74</v>
      </c>
      <c r="BR229" s="25"/>
      <c r="BS229" s="25"/>
      <c r="BT229" s="27" t="s">
        <v>74</v>
      </c>
    </row>
    <row r="230" spans="1:72" s="1" customFormat="1" ht="13.5" customHeight="1">
      <c r="A230" s="16" t="s">
        <v>9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23" t="s">
        <v>411</v>
      </c>
      <c r="N230" s="23"/>
      <c r="O230" s="23"/>
      <c r="P230" s="23" t="s">
        <v>9</v>
      </c>
      <c r="Q230" s="23"/>
      <c r="R230" s="23"/>
      <c r="S230" s="23"/>
      <c r="T230" s="23"/>
      <c r="U230" s="25" t="s">
        <v>74</v>
      </c>
      <c r="V230" s="25"/>
      <c r="W230" s="25"/>
      <c r="X230" s="25" t="s">
        <v>74</v>
      </c>
      <c r="Y230" s="25"/>
      <c r="Z230" s="25"/>
      <c r="AA230" s="25"/>
      <c r="AB230" s="25" t="s">
        <v>74</v>
      </c>
      <c r="AC230" s="25"/>
      <c r="AD230" s="25"/>
      <c r="AE230" s="26" t="s">
        <v>74</v>
      </c>
      <c r="AF230" s="26" t="s">
        <v>74</v>
      </c>
      <c r="AG230" s="25" t="s">
        <v>74</v>
      </c>
      <c r="AH230" s="25"/>
      <c r="AI230" s="25"/>
      <c r="AJ230" s="25" t="s">
        <v>74</v>
      </c>
      <c r="AK230" s="25"/>
      <c r="AL230" s="25" t="s">
        <v>74</v>
      </c>
      <c r="AM230" s="25"/>
      <c r="AN230" s="25" t="s">
        <v>74</v>
      </c>
      <c r="AO230" s="25"/>
      <c r="AP230" s="25" t="s">
        <v>74</v>
      </c>
      <c r="AQ230" s="25"/>
      <c r="AR230" s="25"/>
      <c r="AS230" s="26" t="s">
        <v>74</v>
      </c>
      <c r="AT230" s="25" t="s">
        <v>74</v>
      </c>
      <c r="AU230" s="25"/>
      <c r="AV230" s="25"/>
      <c r="AW230" s="25" t="s">
        <v>74</v>
      </c>
      <c r="AX230" s="25"/>
      <c r="AY230" s="25" t="s">
        <v>74</v>
      </c>
      <c r="AZ230" s="25"/>
      <c r="BA230" s="25" t="s">
        <v>74</v>
      </c>
      <c r="BB230" s="25"/>
      <c r="BC230" s="25"/>
      <c r="BD230" s="25" t="s">
        <v>74</v>
      </c>
      <c r="BE230" s="25"/>
      <c r="BF230" s="25" t="s">
        <v>74</v>
      </c>
      <c r="BG230" s="25"/>
      <c r="BH230" s="26" t="s">
        <v>74</v>
      </c>
      <c r="BI230" s="26" t="s">
        <v>74</v>
      </c>
      <c r="BJ230" s="26" t="s">
        <v>74</v>
      </c>
      <c r="BK230" s="26" t="s">
        <v>74</v>
      </c>
      <c r="BL230" s="26" t="s">
        <v>74</v>
      </c>
      <c r="BM230" s="26" t="s">
        <v>74</v>
      </c>
      <c r="BN230" s="26" t="s">
        <v>74</v>
      </c>
      <c r="BO230" s="26" t="s">
        <v>74</v>
      </c>
      <c r="BP230" s="26" t="s">
        <v>74</v>
      </c>
      <c r="BQ230" s="25" t="s">
        <v>74</v>
      </c>
      <c r="BR230" s="25"/>
      <c r="BS230" s="25"/>
      <c r="BT230" s="27" t="s">
        <v>74</v>
      </c>
    </row>
    <row r="231" spans="1:72" s="1" customFormat="1" ht="24" customHeight="1">
      <c r="A231" s="16" t="s">
        <v>412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23" t="s">
        <v>413</v>
      </c>
      <c r="N231" s="23"/>
      <c r="O231" s="23"/>
      <c r="P231" s="23" t="s">
        <v>73</v>
      </c>
      <c r="Q231" s="23"/>
      <c r="R231" s="23"/>
      <c r="S231" s="23"/>
      <c r="T231" s="23"/>
      <c r="U231" s="25" t="s">
        <v>74</v>
      </c>
      <c r="V231" s="25"/>
      <c r="W231" s="25"/>
      <c r="X231" s="25" t="s">
        <v>74</v>
      </c>
      <c r="Y231" s="25"/>
      <c r="Z231" s="25"/>
      <c r="AA231" s="25"/>
      <c r="AB231" s="25" t="s">
        <v>74</v>
      </c>
      <c r="AC231" s="25"/>
      <c r="AD231" s="25"/>
      <c r="AE231" s="26" t="s">
        <v>74</v>
      </c>
      <c r="AF231" s="26" t="s">
        <v>74</v>
      </c>
      <c r="AG231" s="25" t="s">
        <v>74</v>
      </c>
      <c r="AH231" s="25"/>
      <c r="AI231" s="25"/>
      <c r="AJ231" s="25" t="s">
        <v>74</v>
      </c>
      <c r="AK231" s="25"/>
      <c r="AL231" s="25" t="s">
        <v>74</v>
      </c>
      <c r="AM231" s="25"/>
      <c r="AN231" s="25" t="s">
        <v>74</v>
      </c>
      <c r="AO231" s="25"/>
      <c r="AP231" s="25" t="s">
        <v>74</v>
      </c>
      <c r="AQ231" s="25"/>
      <c r="AR231" s="25"/>
      <c r="AS231" s="26" t="s">
        <v>74</v>
      </c>
      <c r="AT231" s="25" t="s">
        <v>74</v>
      </c>
      <c r="AU231" s="25"/>
      <c r="AV231" s="25"/>
      <c r="AW231" s="25" t="s">
        <v>74</v>
      </c>
      <c r="AX231" s="25"/>
      <c r="AY231" s="25" t="s">
        <v>74</v>
      </c>
      <c r="AZ231" s="25"/>
      <c r="BA231" s="25" t="s">
        <v>74</v>
      </c>
      <c r="BB231" s="25"/>
      <c r="BC231" s="25"/>
      <c r="BD231" s="25" t="s">
        <v>74</v>
      </c>
      <c r="BE231" s="25"/>
      <c r="BF231" s="25" t="s">
        <v>74</v>
      </c>
      <c r="BG231" s="25"/>
      <c r="BH231" s="26" t="s">
        <v>74</v>
      </c>
      <c r="BI231" s="26" t="s">
        <v>74</v>
      </c>
      <c r="BJ231" s="26" t="s">
        <v>74</v>
      </c>
      <c r="BK231" s="26" t="s">
        <v>74</v>
      </c>
      <c r="BL231" s="26" t="s">
        <v>74</v>
      </c>
      <c r="BM231" s="26" t="s">
        <v>74</v>
      </c>
      <c r="BN231" s="26" t="s">
        <v>74</v>
      </c>
      <c r="BO231" s="26" t="s">
        <v>74</v>
      </c>
      <c r="BP231" s="26" t="s">
        <v>74</v>
      </c>
      <c r="BQ231" s="25" t="s">
        <v>74</v>
      </c>
      <c r="BR231" s="25"/>
      <c r="BS231" s="25"/>
      <c r="BT231" s="27" t="s">
        <v>74</v>
      </c>
    </row>
    <row r="232" spans="1:72" s="1" customFormat="1" ht="13.5" customHeight="1">
      <c r="A232" s="16" t="s">
        <v>9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23" t="s">
        <v>413</v>
      </c>
      <c r="N232" s="23"/>
      <c r="O232" s="23"/>
      <c r="P232" s="23" t="s">
        <v>9</v>
      </c>
      <c r="Q232" s="23"/>
      <c r="R232" s="23"/>
      <c r="S232" s="23"/>
      <c r="T232" s="23"/>
      <c r="U232" s="25" t="s">
        <v>74</v>
      </c>
      <c r="V232" s="25"/>
      <c r="W232" s="25"/>
      <c r="X232" s="25" t="s">
        <v>74</v>
      </c>
      <c r="Y232" s="25"/>
      <c r="Z232" s="25"/>
      <c r="AA232" s="25"/>
      <c r="AB232" s="25" t="s">
        <v>74</v>
      </c>
      <c r="AC232" s="25"/>
      <c r="AD232" s="25"/>
      <c r="AE232" s="26" t="s">
        <v>74</v>
      </c>
      <c r="AF232" s="26" t="s">
        <v>74</v>
      </c>
      <c r="AG232" s="25" t="s">
        <v>74</v>
      </c>
      <c r="AH232" s="25"/>
      <c r="AI232" s="25"/>
      <c r="AJ232" s="25" t="s">
        <v>74</v>
      </c>
      <c r="AK232" s="25"/>
      <c r="AL232" s="25" t="s">
        <v>74</v>
      </c>
      <c r="AM232" s="25"/>
      <c r="AN232" s="25" t="s">
        <v>74</v>
      </c>
      <c r="AO232" s="25"/>
      <c r="AP232" s="25" t="s">
        <v>74</v>
      </c>
      <c r="AQ232" s="25"/>
      <c r="AR232" s="25"/>
      <c r="AS232" s="26" t="s">
        <v>74</v>
      </c>
      <c r="AT232" s="25" t="s">
        <v>74</v>
      </c>
      <c r="AU232" s="25"/>
      <c r="AV232" s="25"/>
      <c r="AW232" s="25" t="s">
        <v>74</v>
      </c>
      <c r="AX232" s="25"/>
      <c r="AY232" s="25" t="s">
        <v>74</v>
      </c>
      <c r="AZ232" s="25"/>
      <c r="BA232" s="25" t="s">
        <v>74</v>
      </c>
      <c r="BB232" s="25"/>
      <c r="BC232" s="25"/>
      <c r="BD232" s="25" t="s">
        <v>74</v>
      </c>
      <c r="BE232" s="25"/>
      <c r="BF232" s="25" t="s">
        <v>74</v>
      </c>
      <c r="BG232" s="25"/>
      <c r="BH232" s="26" t="s">
        <v>74</v>
      </c>
      <c r="BI232" s="26" t="s">
        <v>74</v>
      </c>
      <c r="BJ232" s="26" t="s">
        <v>74</v>
      </c>
      <c r="BK232" s="26" t="s">
        <v>74</v>
      </c>
      <c r="BL232" s="26" t="s">
        <v>74</v>
      </c>
      <c r="BM232" s="26" t="s">
        <v>74</v>
      </c>
      <c r="BN232" s="26" t="s">
        <v>74</v>
      </c>
      <c r="BO232" s="26" t="s">
        <v>74</v>
      </c>
      <c r="BP232" s="26" t="s">
        <v>74</v>
      </c>
      <c r="BQ232" s="25" t="s">
        <v>74</v>
      </c>
      <c r="BR232" s="25"/>
      <c r="BS232" s="25"/>
      <c r="BT232" s="27" t="s">
        <v>74</v>
      </c>
    </row>
    <row r="233" spans="1:72" s="1" customFormat="1" ht="13.5" customHeight="1">
      <c r="A233" s="16" t="s">
        <v>414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23" t="s">
        <v>415</v>
      </c>
      <c r="N233" s="23"/>
      <c r="O233" s="23"/>
      <c r="P233" s="23" t="s">
        <v>416</v>
      </c>
      <c r="Q233" s="23"/>
      <c r="R233" s="23"/>
      <c r="S233" s="23"/>
      <c r="T233" s="23"/>
      <c r="U233" s="24">
        <f>41768512.73</f>
        <v>41768512.73</v>
      </c>
      <c r="V233" s="24"/>
      <c r="W233" s="24"/>
      <c r="X233" s="25" t="s">
        <v>74</v>
      </c>
      <c r="Y233" s="25"/>
      <c r="Z233" s="25"/>
      <c r="AA233" s="25"/>
      <c r="AB233" s="24">
        <f>41768512.73</f>
        <v>41768512.73</v>
      </c>
      <c r="AC233" s="24"/>
      <c r="AD233" s="24"/>
      <c r="AE233" s="28">
        <f>-35450533</f>
        <v>-35450533</v>
      </c>
      <c r="AF233" s="26" t="s">
        <v>74</v>
      </c>
      <c r="AG233" s="25" t="s">
        <v>74</v>
      </c>
      <c r="AH233" s="25"/>
      <c r="AI233" s="25"/>
      <c r="AJ233" s="25" t="s">
        <v>74</v>
      </c>
      <c r="AK233" s="25"/>
      <c r="AL233" s="25" t="s">
        <v>74</v>
      </c>
      <c r="AM233" s="25"/>
      <c r="AN233" s="25" t="s">
        <v>74</v>
      </c>
      <c r="AO233" s="25"/>
      <c r="AP233" s="25" t="s">
        <v>74</v>
      </c>
      <c r="AQ233" s="25"/>
      <c r="AR233" s="25"/>
      <c r="AS233" s="26" t="s">
        <v>74</v>
      </c>
      <c r="AT233" s="25" t="s">
        <v>74</v>
      </c>
      <c r="AU233" s="25"/>
      <c r="AV233" s="25"/>
      <c r="AW233" s="24">
        <f>6317979.73</f>
        <v>6317979.73</v>
      </c>
      <c r="AX233" s="24"/>
      <c r="AY233" s="25" t="s">
        <v>74</v>
      </c>
      <c r="AZ233" s="25"/>
      <c r="BA233" s="24">
        <f>3731334.26</f>
        <v>3731334.26</v>
      </c>
      <c r="BB233" s="24"/>
      <c r="BC233" s="24"/>
      <c r="BD233" s="25" t="s">
        <v>74</v>
      </c>
      <c r="BE233" s="25"/>
      <c r="BF233" s="24">
        <f>3731334.26</f>
        <v>3731334.26</v>
      </c>
      <c r="BG233" s="24"/>
      <c r="BH233" s="28">
        <f>-5355857</f>
        <v>-5355857</v>
      </c>
      <c r="BI233" s="26" t="s">
        <v>74</v>
      </c>
      <c r="BJ233" s="26" t="s">
        <v>74</v>
      </c>
      <c r="BK233" s="26" t="s">
        <v>74</v>
      </c>
      <c r="BL233" s="26" t="s">
        <v>74</v>
      </c>
      <c r="BM233" s="26" t="s">
        <v>74</v>
      </c>
      <c r="BN233" s="26" t="s">
        <v>74</v>
      </c>
      <c r="BO233" s="26" t="s">
        <v>74</v>
      </c>
      <c r="BP233" s="26" t="s">
        <v>74</v>
      </c>
      <c r="BQ233" s="24">
        <f>-1624522.74</f>
        <v>-1624522.74</v>
      </c>
      <c r="BR233" s="24"/>
      <c r="BS233" s="24"/>
      <c r="BT233" s="27" t="s">
        <v>74</v>
      </c>
    </row>
    <row r="234" spans="1:72" s="1" customFormat="1" ht="13.5" customHeight="1">
      <c r="A234" s="16" t="s">
        <v>417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23" t="s">
        <v>418</v>
      </c>
      <c r="N234" s="23"/>
      <c r="O234" s="23"/>
      <c r="P234" s="23" t="s">
        <v>419</v>
      </c>
      <c r="Q234" s="23"/>
      <c r="R234" s="23"/>
      <c r="S234" s="23"/>
      <c r="T234" s="23"/>
      <c r="U234" s="24">
        <f>-12387000</f>
        <v>-12387000</v>
      </c>
      <c r="V234" s="24"/>
      <c r="W234" s="24"/>
      <c r="X234" s="25" t="s">
        <v>74</v>
      </c>
      <c r="Y234" s="25"/>
      <c r="Z234" s="25"/>
      <c r="AA234" s="25"/>
      <c r="AB234" s="24">
        <f>-12387000</f>
        <v>-12387000</v>
      </c>
      <c r="AC234" s="24"/>
      <c r="AD234" s="24"/>
      <c r="AE234" s="28">
        <f>-35648735</f>
        <v>-35648735</v>
      </c>
      <c r="AF234" s="26" t="s">
        <v>74</v>
      </c>
      <c r="AG234" s="25" t="s">
        <v>74</v>
      </c>
      <c r="AH234" s="25"/>
      <c r="AI234" s="25"/>
      <c r="AJ234" s="25" t="s">
        <v>74</v>
      </c>
      <c r="AK234" s="25"/>
      <c r="AL234" s="25" t="s">
        <v>74</v>
      </c>
      <c r="AM234" s="25"/>
      <c r="AN234" s="25" t="s">
        <v>74</v>
      </c>
      <c r="AO234" s="25"/>
      <c r="AP234" s="25" t="s">
        <v>74</v>
      </c>
      <c r="AQ234" s="25"/>
      <c r="AR234" s="25"/>
      <c r="AS234" s="26" t="s">
        <v>74</v>
      </c>
      <c r="AT234" s="25" t="s">
        <v>74</v>
      </c>
      <c r="AU234" s="25"/>
      <c r="AV234" s="25"/>
      <c r="AW234" s="24">
        <f>-48035735</f>
        <v>-48035735</v>
      </c>
      <c r="AX234" s="24"/>
      <c r="AY234" s="25" t="s">
        <v>74</v>
      </c>
      <c r="AZ234" s="25"/>
      <c r="BA234" s="24">
        <f>-4372928.47</f>
        <v>-4372928.47</v>
      </c>
      <c r="BB234" s="24"/>
      <c r="BC234" s="24"/>
      <c r="BD234" s="25" t="s">
        <v>74</v>
      </c>
      <c r="BE234" s="25"/>
      <c r="BF234" s="24">
        <f>-4372928.47</f>
        <v>-4372928.47</v>
      </c>
      <c r="BG234" s="24"/>
      <c r="BH234" s="28">
        <f>-5453739</f>
        <v>-5453739</v>
      </c>
      <c r="BI234" s="26" t="s">
        <v>74</v>
      </c>
      <c r="BJ234" s="26" t="s">
        <v>74</v>
      </c>
      <c r="BK234" s="26" t="s">
        <v>74</v>
      </c>
      <c r="BL234" s="26" t="s">
        <v>74</v>
      </c>
      <c r="BM234" s="26" t="s">
        <v>74</v>
      </c>
      <c r="BN234" s="26" t="s">
        <v>74</v>
      </c>
      <c r="BO234" s="26" t="s">
        <v>74</v>
      </c>
      <c r="BP234" s="26" t="s">
        <v>74</v>
      </c>
      <c r="BQ234" s="24">
        <f>-9826667.47</f>
        <v>-9826667.47</v>
      </c>
      <c r="BR234" s="24"/>
      <c r="BS234" s="24"/>
      <c r="BT234" s="27" t="s">
        <v>74</v>
      </c>
    </row>
    <row r="235" spans="1:72" s="1" customFormat="1" ht="13.5" customHeight="1">
      <c r="A235" s="16" t="s">
        <v>420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3" t="s">
        <v>418</v>
      </c>
      <c r="N235" s="23"/>
      <c r="O235" s="23"/>
      <c r="P235" s="23" t="s">
        <v>421</v>
      </c>
      <c r="Q235" s="23"/>
      <c r="R235" s="23"/>
      <c r="S235" s="23"/>
      <c r="T235" s="23"/>
      <c r="U235" s="24">
        <f>-12387000</f>
        <v>-12387000</v>
      </c>
      <c r="V235" s="24"/>
      <c r="W235" s="24"/>
      <c r="X235" s="25" t="s">
        <v>74</v>
      </c>
      <c r="Y235" s="25"/>
      <c r="Z235" s="25"/>
      <c r="AA235" s="25"/>
      <c r="AB235" s="24">
        <f>-12387000</f>
        <v>-12387000</v>
      </c>
      <c r="AC235" s="24"/>
      <c r="AD235" s="24"/>
      <c r="AE235" s="28">
        <f>-35648735</f>
        <v>-35648735</v>
      </c>
      <c r="AF235" s="26" t="s">
        <v>74</v>
      </c>
      <c r="AG235" s="25" t="s">
        <v>74</v>
      </c>
      <c r="AH235" s="25"/>
      <c r="AI235" s="25"/>
      <c r="AJ235" s="25" t="s">
        <v>74</v>
      </c>
      <c r="AK235" s="25"/>
      <c r="AL235" s="25" t="s">
        <v>74</v>
      </c>
      <c r="AM235" s="25"/>
      <c r="AN235" s="25" t="s">
        <v>74</v>
      </c>
      <c r="AO235" s="25"/>
      <c r="AP235" s="25" t="s">
        <v>74</v>
      </c>
      <c r="AQ235" s="25"/>
      <c r="AR235" s="25"/>
      <c r="AS235" s="26" t="s">
        <v>74</v>
      </c>
      <c r="AT235" s="25" t="s">
        <v>74</v>
      </c>
      <c r="AU235" s="25"/>
      <c r="AV235" s="25"/>
      <c r="AW235" s="24">
        <f>-48035735</f>
        <v>-48035735</v>
      </c>
      <c r="AX235" s="24"/>
      <c r="AY235" s="25" t="s">
        <v>74</v>
      </c>
      <c r="AZ235" s="25"/>
      <c r="BA235" s="24">
        <f>-4372928.47</f>
        <v>-4372928.47</v>
      </c>
      <c r="BB235" s="24"/>
      <c r="BC235" s="24"/>
      <c r="BD235" s="25" t="s">
        <v>74</v>
      </c>
      <c r="BE235" s="25"/>
      <c r="BF235" s="24">
        <f>-4372928.47</f>
        <v>-4372928.47</v>
      </c>
      <c r="BG235" s="24"/>
      <c r="BH235" s="28">
        <f>-5453739</f>
        <v>-5453739</v>
      </c>
      <c r="BI235" s="26" t="s">
        <v>74</v>
      </c>
      <c r="BJ235" s="26" t="s">
        <v>74</v>
      </c>
      <c r="BK235" s="26" t="s">
        <v>74</v>
      </c>
      <c r="BL235" s="26" t="s">
        <v>74</v>
      </c>
      <c r="BM235" s="26" t="s">
        <v>74</v>
      </c>
      <c r="BN235" s="26" t="s">
        <v>74</v>
      </c>
      <c r="BO235" s="26" t="s">
        <v>74</v>
      </c>
      <c r="BP235" s="26" t="s">
        <v>74</v>
      </c>
      <c r="BQ235" s="24">
        <f>-9826667.47</f>
        <v>-9826667.47</v>
      </c>
      <c r="BR235" s="24"/>
      <c r="BS235" s="24"/>
      <c r="BT235" s="27" t="s">
        <v>74</v>
      </c>
    </row>
    <row r="236" spans="1:72" s="1" customFormat="1" ht="24" customHeight="1">
      <c r="A236" s="16" t="s">
        <v>422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3" t="s">
        <v>418</v>
      </c>
      <c r="N236" s="23"/>
      <c r="O236" s="23"/>
      <c r="P236" s="23" t="s">
        <v>423</v>
      </c>
      <c r="Q236" s="23"/>
      <c r="R236" s="23"/>
      <c r="S236" s="23"/>
      <c r="T236" s="23"/>
      <c r="U236" s="24">
        <f>-12387000</f>
        <v>-12387000</v>
      </c>
      <c r="V236" s="24"/>
      <c r="W236" s="24"/>
      <c r="X236" s="25" t="s">
        <v>74</v>
      </c>
      <c r="Y236" s="25"/>
      <c r="Z236" s="25"/>
      <c r="AA236" s="25"/>
      <c r="AB236" s="24">
        <f>-12387000</f>
        <v>-12387000</v>
      </c>
      <c r="AC236" s="24"/>
      <c r="AD236" s="24"/>
      <c r="AE236" s="28">
        <f>-35648735</f>
        <v>-35648735</v>
      </c>
      <c r="AF236" s="26" t="s">
        <v>74</v>
      </c>
      <c r="AG236" s="25" t="s">
        <v>74</v>
      </c>
      <c r="AH236" s="25"/>
      <c r="AI236" s="25"/>
      <c r="AJ236" s="25" t="s">
        <v>74</v>
      </c>
      <c r="AK236" s="25"/>
      <c r="AL236" s="25" t="s">
        <v>74</v>
      </c>
      <c r="AM236" s="25"/>
      <c r="AN236" s="25" t="s">
        <v>74</v>
      </c>
      <c r="AO236" s="25"/>
      <c r="AP236" s="25" t="s">
        <v>74</v>
      </c>
      <c r="AQ236" s="25"/>
      <c r="AR236" s="25"/>
      <c r="AS236" s="26" t="s">
        <v>74</v>
      </c>
      <c r="AT236" s="25" t="s">
        <v>74</v>
      </c>
      <c r="AU236" s="25"/>
      <c r="AV236" s="25"/>
      <c r="AW236" s="24">
        <f>-48035735</f>
        <v>-48035735</v>
      </c>
      <c r="AX236" s="24"/>
      <c r="AY236" s="25" t="s">
        <v>74</v>
      </c>
      <c r="AZ236" s="25"/>
      <c r="BA236" s="24">
        <f>-4372928.47</f>
        <v>-4372928.47</v>
      </c>
      <c r="BB236" s="24"/>
      <c r="BC236" s="24"/>
      <c r="BD236" s="25" t="s">
        <v>74</v>
      </c>
      <c r="BE236" s="25"/>
      <c r="BF236" s="24">
        <f>-4372928.47</f>
        <v>-4372928.47</v>
      </c>
      <c r="BG236" s="24"/>
      <c r="BH236" s="28">
        <f>-5453739</f>
        <v>-5453739</v>
      </c>
      <c r="BI236" s="26" t="s">
        <v>74</v>
      </c>
      <c r="BJ236" s="26" t="s">
        <v>74</v>
      </c>
      <c r="BK236" s="26" t="s">
        <v>74</v>
      </c>
      <c r="BL236" s="26" t="s">
        <v>74</v>
      </c>
      <c r="BM236" s="26" t="s">
        <v>74</v>
      </c>
      <c r="BN236" s="26" t="s">
        <v>74</v>
      </c>
      <c r="BO236" s="26" t="s">
        <v>74</v>
      </c>
      <c r="BP236" s="26" t="s">
        <v>74</v>
      </c>
      <c r="BQ236" s="24">
        <f>-9826667.47</f>
        <v>-9826667.47</v>
      </c>
      <c r="BR236" s="24"/>
      <c r="BS236" s="24"/>
      <c r="BT236" s="27" t="s">
        <v>74</v>
      </c>
    </row>
    <row r="237" spans="1:72" s="1" customFormat="1" ht="24" customHeight="1">
      <c r="A237" s="16" t="s">
        <v>424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3" t="s">
        <v>418</v>
      </c>
      <c r="N237" s="23"/>
      <c r="O237" s="23"/>
      <c r="P237" s="23" t="s">
        <v>425</v>
      </c>
      <c r="Q237" s="23"/>
      <c r="R237" s="23"/>
      <c r="S237" s="23"/>
      <c r="T237" s="23"/>
      <c r="U237" s="24">
        <f>-12387000</f>
        <v>-12387000</v>
      </c>
      <c r="V237" s="24"/>
      <c r="W237" s="24"/>
      <c r="X237" s="25" t="s">
        <v>74</v>
      </c>
      <c r="Y237" s="25"/>
      <c r="Z237" s="25"/>
      <c r="AA237" s="25"/>
      <c r="AB237" s="24">
        <f>-12387000</f>
        <v>-12387000</v>
      </c>
      <c r="AC237" s="24"/>
      <c r="AD237" s="24"/>
      <c r="AE237" s="28">
        <f>-35648735</f>
        <v>-35648735</v>
      </c>
      <c r="AF237" s="26" t="s">
        <v>74</v>
      </c>
      <c r="AG237" s="25" t="s">
        <v>74</v>
      </c>
      <c r="AH237" s="25"/>
      <c r="AI237" s="25"/>
      <c r="AJ237" s="25" t="s">
        <v>74</v>
      </c>
      <c r="AK237" s="25"/>
      <c r="AL237" s="25" t="s">
        <v>74</v>
      </c>
      <c r="AM237" s="25"/>
      <c r="AN237" s="25" t="s">
        <v>74</v>
      </c>
      <c r="AO237" s="25"/>
      <c r="AP237" s="25" t="s">
        <v>74</v>
      </c>
      <c r="AQ237" s="25"/>
      <c r="AR237" s="25"/>
      <c r="AS237" s="26" t="s">
        <v>74</v>
      </c>
      <c r="AT237" s="25" t="s">
        <v>74</v>
      </c>
      <c r="AU237" s="25"/>
      <c r="AV237" s="25"/>
      <c r="AW237" s="24">
        <f>-48035735</f>
        <v>-48035735</v>
      </c>
      <c r="AX237" s="24"/>
      <c r="AY237" s="25" t="s">
        <v>74</v>
      </c>
      <c r="AZ237" s="25"/>
      <c r="BA237" s="24">
        <f>-4372928.47</f>
        <v>-4372928.47</v>
      </c>
      <c r="BB237" s="24"/>
      <c r="BC237" s="24"/>
      <c r="BD237" s="25" t="s">
        <v>74</v>
      </c>
      <c r="BE237" s="25"/>
      <c r="BF237" s="24">
        <f>-4372928.47</f>
        <v>-4372928.47</v>
      </c>
      <c r="BG237" s="24"/>
      <c r="BH237" s="28">
        <f>-5453739</f>
        <v>-5453739</v>
      </c>
      <c r="BI237" s="26" t="s">
        <v>74</v>
      </c>
      <c r="BJ237" s="26" t="s">
        <v>74</v>
      </c>
      <c r="BK237" s="26" t="s">
        <v>74</v>
      </c>
      <c r="BL237" s="26" t="s">
        <v>74</v>
      </c>
      <c r="BM237" s="26" t="s">
        <v>74</v>
      </c>
      <c r="BN237" s="26" t="s">
        <v>74</v>
      </c>
      <c r="BO237" s="26" t="s">
        <v>74</v>
      </c>
      <c r="BP237" s="26" t="s">
        <v>74</v>
      </c>
      <c r="BQ237" s="24">
        <f>-9826667.47</f>
        <v>-9826667.47</v>
      </c>
      <c r="BR237" s="24"/>
      <c r="BS237" s="24"/>
      <c r="BT237" s="27" t="s">
        <v>74</v>
      </c>
    </row>
    <row r="238" spans="1:72" s="1" customFormat="1" ht="13.5" customHeight="1">
      <c r="A238" s="16" t="s">
        <v>426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3" t="s">
        <v>427</v>
      </c>
      <c r="N238" s="23"/>
      <c r="O238" s="23"/>
      <c r="P238" s="23" t="s">
        <v>428</v>
      </c>
      <c r="Q238" s="23"/>
      <c r="R238" s="23"/>
      <c r="S238" s="23"/>
      <c r="T238" s="23"/>
      <c r="U238" s="24">
        <f>54155512.73</f>
        <v>54155512.73</v>
      </c>
      <c r="V238" s="24"/>
      <c r="W238" s="24"/>
      <c r="X238" s="25" t="s">
        <v>74</v>
      </c>
      <c r="Y238" s="25"/>
      <c r="Z238" s="25"/>
      <c r="AA238" s="25"/>
      <c r="AB238" s="24">
        <f>54155512.73</f>
        <v>54155512.73</v>
      </c>
      <c r="AC238" s="24"/>
      <c r="AD238" s="24"/>
      <c r="AE238" s="28">
        <f>198202</f>
        <v>198202</v>
      </c>
      <c r="AF238" s="26" t="s">
        <v>74</v>
      </c>
      <c r="AG238" s="25" t="s">
        <v>74</v>
      </c>
      <c r="AH238" s="25"/>
      <c r="AI238" s="25"/>
      <c r="AJ238" s="25" t="s">
        <v>74</v>
      </c>
      <c r="AK238" s="25"/>
      <c r="AL238" s="25" t="s">
        <v>74</v>
      </c>
      <c r="AM238" s="25"/>
      <c r="AN238" s="25" t="s">
        <v>74</v>
      </c>
      <c r="AO238" s="25"/>
      <c r="AP238" s="25" t="s">
        <v>74</v>
      </c>
      <c r="AQ238" s="25"/>
      <c r="AR238" s="25"/>
      <c r="AS238" s="26" t="s">
        <v>74</v>
      </c>
      <c r="AT238" s="25" t="s">
        <v>74</v>
      </c>
      <c r="AU238" s="25"/>
      <c r="AV238" s="25"/>
      <c r="AW238" s="24">
        <f>54353714.73</f>
        <v>54353714.73</v>
      </c>
      <c r="AX238" s="24"/>
      <c r="AY238" s="25" t="s">
        <v>74</v>
      </c>
      <c r="AZ238" s="25"/>
      <c r="BA238" s="24">
        <f>8104262.73</f>
        <v>8104262.73</v>
      </c>
      <c r="BB238" s="24"/>
      <c r="BC238" s="24"/>
      <c r="BD238" s="25" t="s">
        <v>74</v>
      </c>
      <c r="BE238" s="25"/>
      <c r="BF238" s="24">
        <f>8104262.73</f>
        <v>8104262.73</v>
      </c>
      <c r="BG238" s="24"/>
      <c r="BH238" s="28">
        <f>97882</f>
        <v>97882</v>
      </c>
      <c r="BI238" s="26" t="s">
        <v>74</v>
      </c>
      <c r="BJ238" s="26" t="s">
        <v>74</v>
      </c>
      <c r="BK238" s="26" t="s">
        <v>74</v>
      </c>
      <c r="BL238" s="26" t="s">
        <v>74</v>
      </c>
      <c r="BM238" s="26" t="s">
        <v>74</v>
      </c>
      <c r="BN238" s="26" t="s">
        <v>74</v>
      </c>
      <c r="BO238" s="26" t="s">
        <v>74</v>
      </c>
      <c r="BP238" s="26" t="s">
        <v>74</v>
      </c>
      <c r="BQ238" s="24">
        <f>8202144.73</f>
        <v>8202144.73</v>
      </c>
      <c r="BR238" s="24"/>
      <c r="BS238" s="24"/>
      <c r="BT238" s="27" t="s">
        <v>74</v>
      </c>
    </row>
    <row r="239" spans="1:72" s="1" customFormat="1" ht="13.5" customHeight="1">
      <c r="A239" s="16" t="s">
        <v>429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23" t="s">
        <v>427</v>
      </c>
      <c r="N239" s="23"/>
      <c r="O239" s="23"/>
      <c r="P239" s="23" t="s">
        <v>430</v>
      </c>
      <c r="Q239" s="23"/>
      <c r="R239" s="23"/>
      <c r="S239" s="23"/>
      <c r="T239" s="23"/>
      <c r="U239" s="24">
        <f>54155512.73</f>
        <v>54155512.73</v>
      </c>
      <c r="V239" s="24"/>
      <c r="W239" s="24"/>
      <c r="X239" s="25" t="s">
        <v>74</v>
      </c>
      <c r="Y239" s="25"/>
      <c r="Z239" s="25"/>
      <c r="AA239" s="25"/>
      <c r="AB239" s="24">
        <f>54155512.73</f>
        <v>54155512.73</v>
      </c>
      <c r="AC239" s="24"/>
      <c r="AD239" s="24"/>
      <c r="AE239" s="28">
        <f>198202</f>
        <v>198202</v>
      </c>
      <c r="AF239" s="26" t="s">
        <v>74</v>
      </c>
      <c r="AG239" s="25" t="s">
        <v>74</v>
      </c>
      <c r="AH239" s="25"/>
      <c r="AI239" s="25"/>
      <c r="AJ239" s="25" t="s">
        <v>74</v>
      </c>
      <c r="AK239" s="25"/>
      <c r="AL239" s="25" t="s">
        <v>74</v>
      </c>
      <c r="AM239" s="25"/>
      <c r="AN239" s="25" t="s">
        <v>74</v>
      </c>
      <c r="AO239" s="25"/>
      <c r="AP239" s="25" t="s">
        <v>74</v>
      </c>
      <c r="AQ239" s="25"/>
      <c r="AR239" s="25"/>
      <c r="AS239" s="26" t="s">
        <v>74</v>
      </c>
      <c r="AT239" s="25" t="s">
        <v>74</v>
      </c>
      <c r="AU239" s="25"/>
      <c r="AV239" s="25"/>
      <c r="AW239" s="24">
        <f>54353714.73</f>
        <v>54353714.73</v>
      </c>
      <c r="AX239" s="24"/>
      <c r="AY239" s="25" t="s">
        <v>74</v>
      </c>
      <c r="AZ239" s="25"/>
      <c r="BA239" s="24">
        <f>8104262.73</f>
        <v>8104262.73</v>
      </c>
      <c r="BB239" s="24"/>
      <c r="BC239" s="24"/>
      <c r="BD239" s="25" t="s">
        <v>74</v>
      </c>
      <c r="BE239" s="25"/>
      <c r="BF239" s="24">
        <f>8104262.73</f>
        <v>8104262.73</v>
      </c>
      <c r="BG239" s="24"/>
      <c r="BH239" s="28">
        <f>97882</f>
        <v>97882</v>
      </c>
      <c r="BI239" s="26" t="s">
        <v>74</v>
      </c>
      <c r="BJ239" s="26" t="s">
        <v>74</v>
      </c>
      <c r="BK239" s="26" t="s">
        <v>74</v>
      </c>
      <c r="BL239" s="26" t="s">
        <v>74</v>
      </c>
      <c r="BM239" s="26" t="s">
        <v>74</v>
      </c>
      <c r="BN239" s="26" t="s">
        <v>74</v>
      </c>
      <c r="BO239" s="26" t="s">
        <v>74</v>
      </c>
      <c r="BP239" s="26" t="s">
        <v>74</v>
      </c>
      <c r="BQ239" s="24">
        <f>8202144.73</f>
        <v>8202144.73</v>
      </c>
      <c r="BR239" s="24"/>
      <c r="BS239" s="24"/>
      <c r="BT239" s="27" t="s">
        <v>74</v>
      </c>
    </row>
    <row r="240" spans="1:72" s="1" customFormat="1" ht="24" customHeight="1">
      <c r="A240" s="16" t="s">
        <v>431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23" t="s">
        <v>427</v>
      </c>
      <c r="N240" s="23"/>
      <c r="O240" s="23"/>
      <c r="P240" s="23" t="s">
        <v>432</v>
      </c>
      <c r="Q240" s="23"/>
      <c r="R240" s="23"/>
      <c r="S240" s="23"/>
      <c r="T240" s="23"/>
      <c r="U240" s="24">
        <f>54155512.73</f>
        <v>54155512.73</v>
      </c>
      <c r="V240" s="24"/>
      <c r="W240" s="24"/>
      <c r="X240" s="25" t="s">
        <v>74</v>
      </c>
      <c r="Y240" s="25"/>
      <c r="Z240" s="25"/>
      <c r="AA240" s="25"/>
      <c r="AB240" s="24">
        <f>54155512.73</f>
        <v>54155512.73</v>
      </c>
      <c r="AC240" s="24"/>
      <c r="AD240" s="24"/>
      <c r="AE240" s="28">
        <f>198202</f>
        <v>198202</v>
      </c>
      <c r="AF240" s="26" t="s">
        <v>74</v>
      </c>
      <c r="AG240" s="25" t="s">
        <v>74</v>
      </c>
      <c r="AH240" s="25"/>
      <c r="AI240" s="25"/>
      <c r="AJ240" s="25" t="s">
        <v>74</v>
      </c>
      <c r="AK240" s="25"/>
      <c r="AL240" s="25" t="s">
        <v>74</v>
      </c>
      <c r="AM240" s="25"/>
      <c r="AN240" s="25" t="s">
        <v>74</v>
      </c>
      <c r="AO240" s="25"/>
      <c r="AP240" s="25" t="s">
        <v>74</v>
      </c>
      <c r="AQ240" s="25"/>
      <c r="AR240" s="25"/>
      <c r="AS240" s="26" t="s">
        <v>74</v>
      </c>
      <c r="AT240" s="25" t="s">
        <v>74</v>
      </c>
      <c r="AU240" s="25"/>
      <c r="AV240" s="25"/>
      <c r="AW240" s="24">
        <f>54353714.73</f>
        <v>54353714.73</v>
      </c>
      <c r="AX240" s="24"/>
      <c r="AY240" s="25" t="s">
        <v>74</v>
      </c>
      <c r="AZ240" s="25"/>
      <c r="BA240" s="24">
        <f>8104262.73</f>
        <v>8104262.73</v>
      </c>
      <c r="BB240" s="24"/>
      <c r="BC240" s="24"/>
      <c r="BD240" s="25" t="s">
        <v>74</v>
      </c>
      <c r="BE240" s="25"/>
      <c r="BF240" s="24">
        <f>8104262.73</f>
        <v>8104262.73</v>
      </c>
      <c r="BG240" s="24"/>
      <c r="BH240" s="28">
        <f>97882</f>
        <v>97882</v>
      </c>
      <c r="BI240" s="26" t="s">
        <v>74</v>
      </c>
      <c r="BJ240" s="26" t="s">
        <v>74</v>
      </c>
      <c r="BK240" s="26" t="s">
        <v>74</v>
      </c>
      <c r="BL240" s="26" t="s">
        <v>74</v>
      </c>
      <c r="BM240" s="26" t="s">
        <v>74</v>
      </c>
      <c r="BN240" s="26" t="s">
        <v>74</v>
      </c>
      <c r="BO240" s="26" t="s">
        <v>74</v>
      </c>
      <c r="BP240" s="26" t="s">
        <v>74</v>
      </c>
      <c r="BQ240" s="24">
        <f>8202144.73</f>
        <v>8202144.73</v>
      </c>
      <c r="BR240" s="24"/>
      <c r="BS240" s="24"/>
      <c r="BT240" s="27" t="s">
        <v>74</v>
      </c>
    </row>
    <row r="241" spans="1:72" s="1" customFormat="1" ht="24" customHeight="1">
      <c r="A241" s="16" t="s">
        <v>433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23" t="s">
        <v>427</v>
      </c>
      <c r="N241" s="23"/>
      <c r="O241" s="23"/>
      <c r="P241" s="23" t="s">
        <v>434</v>
      </c>
      <c r="Q241" s="23"/>
      <c r="R241" s="23"/>
      <c r="S241" s="23"/>
      <c r="T241" s="23"/>
      <c r="U241" s="24">
        <f>54155512.73</f>
        <v>54155512.73</v>
      </c>
      <c r="V241" s="24"/>
      <c r="W241" s="24"/>
      <c r="X241" s="25" t="s">
        <v>74</v>
      </c>
      <c r="Y241" s="25"/>
      <c r="Z241" s="25"/>
      <c r="AA241" s="25"/>
      <c r="AB241" s="24">
        <f>54155512.73</f>
        <v>54155512.73</v>
      </c>
      <c r="AC241" s="24"/>
      <c r="AD241" s="24"/>
      <c r="AE241" s="28">
        <f>198202</f>
        <v>198202</v>
      </c>
      <c r="AF241" s="26" t="s">
        <v>74</v>
      </c>
      <c r="AG241" s="25" t="s">
        <v>74</v>
      </c>
      <c r="AH241" s="25"/>
      <c r="AI241" s="25"/>
      <c r="AJ241" s="25" t="s">
        <v>74</v>
      </c>
      <c r="AK241" s="25"/>
      <c r="AL241" s="25" t="s">
        <v>74</v>
      </c>
      <c r="AM241" s="25"/>
      <c r="AN241" s="25" t="s">
        <v>74</v>
      </c>
      <c r="AO241" s="25"/>
      <c r="AP241" s="25" t="s">
        <v>74</v>
      </c>
      <c r="AQ241" s="25"/>
      <c r="AR241" s="25"/>
      <c r="AS241" s="26" t="s">
        <v>74</v>
      </c>
      <c r="AT241" s="25" t="s">
        <v>74</v>
      </c>
      <c r="AU241" s="25"/>
      <c r="AV241" s="25"/>
      <c r="AW241" s="24">
        <f>54353714.73</f>
        <v>54353714.73</v>
      </c>
      <c r="AX241" s="24"/>
      <c r="AY241" s="25" t="s">
        <v>74</v>
      </c>
      <c r="AZ241" s="25"/>
      <c r="BA241" s="24">
        <f>8104262.73</f>
        <v>8104262.73</v>
      </c>
      <c r="BB241" s="24"/>
      <c r="BC241" s="24"/>
      <c r="BD241" s="25" t="s">
        <v>74</v>
      </c>
      <c r="BE241" s="25"/>
      <c r="BF241" s="24">
        <f>8104262.73</f>
        <v>8104262.73</v>
      </c>
      <c r="BG241" s="24"/>
      <c r="BH241" s="28">
        <f>97882</f>
        <v>97882</v>
      </c>
      <c r="BI241" s="26" t="s">
        <v>74</v>
      </c>
      <c r="BJ241" s="26" t="s">
        <v>74</v>
      </c>
      <c r="BK241" s="26" t="s">
        <v>74</v>
      </c>
      <c r="BL241" s="26" t="s">
        <v>74</v>
      </c>
      <c r="BM241" s="26" t="s">
        <v>74</v>
      </c>
      <c r="BN241" s="26" t="s">
        <v>74</v>
      </c>
      <c r="BO241" s="26" t="s">
        <v>74</v>
      </c>
      <c r="BP241" s="26" t="s">
        <v>74</v>
      </c>
      <c r="BQ241" s="24">
        <f>8202144.73</f>
        <v>8202144.73</v>
      </c>
      <c r="BR241" s="24"/>
      <c r="BS241" s="24"/>
      <c r="BT241" s="27" t="s">
        <v>74</v>
      </c>
    </row>
    <row r="242" spans="1:72" s="1" customFormat="1" ht="13.5" customHeight="1">
      <c r="A242" s="29" t="s">
        <v>9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0" t="s">
        <v>9</v>
      </c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</row>
    <row r="243" spans="1:72" s="1" customFormat="1" ht="15.75" customHeight="1">
      <c r="A243" s="12" t="s">
        <v>435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</row>
    <row r="244" spans="1:72" s="1" customFormat="1" ht="13.5" customHeight="1">
      <c r="A244" s="39" t="s">
        <v>436</v>
      </c>
      <c r="B244" s="3" t="s">
        <v>21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 t="s">
        <v>22</v>
      </c>
      <c r="W244" s="3"/>
      <c r="X244" s="3"/>
      <c r="Y244" s="40" t="s">
        <v>437</v>
      </c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3" t="s">
        <v>440</v>
      </c>
      <c r="BF244" s="3"/>
      <c r="BG244" s="29" t="s">
        <v>9</v>
      </c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</row>
    <row r="245" spans="1:72" s="1" customFormat="1" ht="66" customHeight="1">
      <c r="A245" s="39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 t="s">
        <v>29</v>
      </c>
      <c r="Z245" s="3"/>
      <c r="AA245" s="3"/>
      <c r="AB245" s="3"/>
      <c r="AC245" s="3" t="s">
        <v>30</v>
      </c>
      <c r="AD245" s="3"/>
      <c r="AE245" s="3"/>
      <c r="AF245" s="3" t="s">
        <v>31</v>
      </c>
      <c r="AG245" s="3"/>
      <c r="AH245" s="3"/>
      <c r="AI245" s="3" t="s">
        <v>32</v>
      </c>
      <c r="AJ245" s="3"/>
      <c r="AK245" s="3" t="s">
        <v>33</v>
      </c>
      <c r="AL245" s="3"/>
      <c r="AM245" s="3"/>
      <c r="AN245" s="3"/>
      <c r="AO245" s="3" t="s">
        <v>34</v>
      </c>
      <c r="AP245" s="3"/>
      <c r="AQ245" s="3"/>
      <c r="AR245" s="3" t="s">
        <v>35</v>
      </c>
      <c r="AS245" s="3"/>
      <c r="AT245" s="3"/>
      <c r="AU245" s="3" t="s">
        <v>36</v>
      </c>
      <c r="AV245" s="3"/>
      <c r="AW245" s="3"/>
      <c r="AX245" s="3" t="s">
        <v>438</v>
      </c>
      <c r="AY245" s="3"/>
      <c r="AZ245" s="3" t="s">
        <v>439</v>
      </c>
      <c r="BA245" s="3"/>
      <c r="BB245" s="3"/>
      <c r="BC245" s="3"/>
      <c r="BD245" s="3"/>
      <c r="BE245" s="3"/>
      <c r="BF245" s="3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</row>
    <row r="246" spans="1:72" s="1" customFormat="1" ht="13.5" customHeight="1">
      <c r="A246" s="39"/>
      <c r="B246" s="23" t="s">
        <v>40</v>
      </c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 t="s">
        <v>41</v>
      </c>
      <c r="W246" s="23"/>
      <c r="X246" s="23"/>
      <c r="Y246" s="23" t="s">
        <v>42</v>
      </c>
      <c r="Z246" s="23"/>
      <c r="AA246" s="23"/>
      <c r="AB246" s="23"/>
      <c r="AC246" s="23" t="s">
        <v>43</v>
      </c>
      <c r="AD246" s="23"/>
      <c r="AE246" s="23"/>
      <c r="AF246" s="23" t="s">
        <v>44</v>
      </c>
      <c r="AG246" s="23"/>
      <c r="AH246" s="23"/>
      <c r="AI246" s="23" t="s">
        <v>45</v>
      </c>
      <c r="AJ246" s="23"/>
      <c r="AK246" s="23" t="s">
        <v>46</v>
      </c>
      <c r="AL246" s="23"/>
      <c r="AM246" s="23"/>
      <c r="AN246" s="23"/>
      <c r="AO246" s="23" t="s">
        <v>47</v>
      </c>
      <c r="AP246" s="23"/>
      <c r="AQ246" s="23"/>
      <c r="AR246" s="23" t="s">
        <v>48</v>
      </c>
      <c r="AS246" s="23"/>
      <c r="AT246" s="23"/>
      <c r="AU246" s="23" t="s">
        <v>49</v>
      </c>
      <c r="AV246" s="23"/>
      <c r="AW246" s="23"/>
      <c r="AX246" s="23" t="s">
        <v>50</v>
      </c>
      <c r="AY246" s="23"/>
      <c r="AZ246" s="23" t="s">
        <v>51</v>
      </c>
      <c r="BA246" s="23"/>
      <c r="BB246" s="23"/>
      <c r="BC246" s="23"/>
      <c r="BD246" s="23"/>
      <c r="BE246" s="23" t="s">
        <v>52</v>
      </c>
      <c r="BF246" s="23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</row>
    <row r="247" spans="1:72" s="1" customFormat="1" ht="13.5" customHeight="1">
      <c r="A247" s="39"/>
      <c r="B247" s="41" t="s">
        <v>441</v>
      </c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2" t="s">
        <v>442</v>
      </c>
      <c r="W247" s="42"/>
      <c r="X247" s="42"/>
      <c r="Y247" s="19" t="s">
        <v>74</v>
      </c>
      <c r="Z247" s="19"/>
      <c r="AA247" s="19"/>
      <c r="AB247" s="19"/>
      <c r="AC247" s="19" t="s">
        <v>74</v>
      </c>
      <c r="AD247" s="19"/>
      <c r="AE247" s="19"/>
      <c r="AF247" s="19" t="s">
        <v>74</v>
      </c>
      <c r="AG247" s="19"/>
      <c r="AH247" s="19"/>
      <c r="AI247" s="19" t="s">
        <v>74</v>
      </c>
      <c r="AJ247" s="19"/>
      <c r="AK247" s="19" t="s">
        <v>74</v>
      </c>
      <c r="AL247" s="19"/>
      <c r="AM247" s="19"/>
      <c r="AN247" s="19"/>
      <c r="AO247" s="19" t="s">
        <v>74</v>
      </c>
      <c r="AP247" s="19"/>
      <c r="AQ247" s="19"/>
      <c r="AR247" s="18">
        <f>97882</f>
        <v>97882</v>
      </c>
      <c r="AS247" s="18"/>
      <c r="AT247" s="18"/>
      <c r="AU247" s="19" t="s">
        <v>74</v>
      </c>
      <c r="AV247" s="19"/>
      <c r="AW247" s="19"/>
      <c r="AX247" s="19" t="s">
        <v>74</v>
      </c>
      <c r="AY247" s="19"/>
      <c r="AZ247" s="19" t="s">
        <v>74</v>
      </c>
      <c r="BA247" s="19"/>
      <c r="BB247" s="19"/>
      <c r="BC247" s="19"/>
      <c r="BD247" s="19"/>
      <c r="BE247" s="43">
        <f>97882</f>
        <v>97882</v>
      </c>
      <c r="BF247" s="43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1:72" s="1" customFormat="1" ht="13.5" customHeight="1">
      <c r="A248" s="39"/>
      <c r="B248" s="44" t="s">
        <v>443</v>
      </c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5" t="s">
        <v>444</v>
      </c>
      <c r="W248" s="45"/>
      <c r="X248" s="45"/>
      <c r="Y248" s="25" t="s">
        <v>74</v>
      </c>
      <c r="Z248" s="25"/>
      <c r="AA248" s="25"/>
      <c r="AB248" s="25"/>
      <c r="AC248" s="25" t="s">
        <v>74</v>
      </c>
      <c r="AD248" s="25"/>
      <c r="AE248" s="25"/>
      <c r="AF248" s="25" t="s">
        <v>74</v>
      </c>
      <c r="AG248" s="25"/>
      <c r="AH248" s="25"/>
      <c r="AI248" s="25" t="s">
        <v>74</v>
      </c>
      <c r="AJ248" s="25"/>
      <c r="AK248" s="25" t="s">
        <v>74</v>
      </c>
      <c r="AL248" s="25"/>
      <c r="AM248" s="25"/>
      <c r="AN248" s="25"/>
      <c r="AO248" s="25" t="s">
        <v>74</v>
      </c>
      <c r="AP248" s="25"/>
      <c r="AQ248" s="25"/>
      <c r="AR248" s="25" t="s">
        <v>74</v>
      </c>
      <c r="AS248" s="25"/>
      <c r="AT248" s="25"/>
      <c r="AU248" s="25" t="s">
        <v>74</v>
      </c>
      <c r="AV248" s="25"/>
      <c r="AW248" s="25"/>
      <c r="AX248" s="25" t="s">
        <v>74</v>
      </c>
      <c r="AY248" s="25"/>
      <c r="AZ248" s="25" t="s">
        <v>74</v>
      </c>
      <c r="BA248" s="25"/>
      <c r="BB248" s="25"/>
      <c r="BC248" s="25"/>
      <c r="BD248" s="25"/>
      <c r="BE248" s="46" t="s">
        <v>74</v>
      </c>
      <c r="BF248" s="46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13.5" customHeight="1">
      <c r="A249" s="39"/>
      <c r="B249" s="47" t="s">
        <v>445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8" t="s">
        <v>9</v>
      </c>
      <c r="W249" s="48"/>
      <c r="X249" s="48"/>
      <c r="Y249" s="49" t="s">
        <v>9</v>
      </c>
      <c r="Z249" s="49"/>
      <c r="AA249" s="49"/>
      <c r="AB249" s="49"/>
      <c r="AC249" s="49" t="s">
        <v>9</v>
      </c>
      <c r="AD249" s="49"/>
      <c r="AE249" s="49"/>
      <c r="AF249" s="49" t="s">
        <v>9</v>
      </c>
      <c r="AG249" s="49"/>
      <c r="AH249" s="49"/>
      <c r="AI249" s="49" t="s">
        <v>9</v>
      </c>
      <c r="AJ249" s="49"/>
      <c r="AK249" s="49" t="s">
        <v>9</v>
      </c>
      <c r="AL249" s="49"/>
      <c r="AM249" s="49"/>
      <c r="AN249" s="49"/>
      <c r="AO249" s="49" t="s">
        <v>9</v>
      </c>
      <c r="AP249" s="49"/>
      <c r="AQ249" s="49"/>
      <c r="AR249" s="49" t="s">
        <v>9</v>
      </c>
      <c r="AS249" s="49"/>
      <c r="AT249" s="49"/>
      <c r="AU249" s="49" t="s">
        <v>9</v>
      </c>
      <c r="AV249" s="49"/>
      <c r="AW249" s="49"/>
      <c r="AX249" s="49" t="s">
        <v>9</v>
      </c>
      <c r="AY249" s="49"/>
      <c r="AZ249" s="49" t="s">
        <v>9</v>
      </c>
      <c r="BA249" s="49"/>
      <c r="BB249" s="49"/>
      <c r="BC249" s="49"/>
      <c r="BD249" s="49"/>
      <c r="BE249" s="50" t="s">
        <v>9</v>
      </c>
      <c r="BF249" s="50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13.5" customHeight="1">
      <c r="A250" s="39"/>
      <c r="B250" s="51" t="s">
        <v>9</v>
      </c>
      <c r="C250" s="52" t="s">
        <v>446</v>
      </c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3" t="s">
        <v>447</v>
      </c>
      <c r="W250" s="53"/>
      <c r="X250" s="53"/>
      <c r="Y250" s="54" t="s">
        <v>74</v>
      </c>
      <c r="Z250" s="54"/>
      <c r="AA250" s="54"/>
      <c r="AB250" s="54"/>
      <c r="AC250" s="54" t="s">
        <v>74</v>
      </c>
      <c r="AD250" s="54"/>
      <c r="AE250" s="54"/>
      <c r="AF250" s="54" t="s">
        <v>74</v>
      </c>
      <c r="AG250" s="54"/>
      <c r="AH250" s="54"/>
      <c r="AI250" s="54" t="s">
        <v>74</v>
      </c>
      <c r="AJ250" s="54"/>
      <c r="AK250" s="54" t="s">
        <v>74</v>
      </c>
      <c r="AL250" s="54"/>
      <c r="AM250" s="54"/>
      <c r="AN250" s="54"/>
      <c r="AO250" s="54" t="s">
        <v>74</v>
      </c>
      <c r="AP250" s="54"/>
      <c r="AQ250" s="54"/>
      <c r="AR250" s="54" t="s">
        <v>74</v>
      </c>
      <c r="AS250" s="54"/>
      <c r="AT250" s="54"/>
      <c r="AU250" s="54" t="s">
        <v>74</v>
      </c>
      <c r="AV250" s="54"/>
      <c r="AW250" s="54"/>
      <c r="AX250" s="54" t="s">
        <v>74</v>
      </c>
      <c r="AY250" s="54"/>
      <c r="AZ250" s="54" t="s">
        <v>74</v>
      </c>
      <c r="BA250" s="54"/>
      <c r="BB250" s="54"/>
      <c r="BC250" s="54"/>
      <c r="BD250" s="54"/>
      <c r="BE250" s="55" t="s">
        <v>74</v>
      </c>
      <c r="BF250" s="55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13.5" customHeight="1">
      <c r="A251" s="39"/>
      <c r="B251" s="56" t="s">
        <v>9</v>
      </c>
      <c r="C251" s="57" t="s">
        <v>448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449</v>
      </c>
      <c r="W251" s="58"/>
      <c r="X251" s="58"/>
      <c r="Y251" s="25" t="s">
        <v>74</v>
      </c>
      <c r="Z251" s="25"/>
      <c r="AA251" s="25"/>
      <c r="AB251" s="25"/>
      <c r="AC251" s="25" t="s">
        <v>74</v>
      </c>
      <c r="AD251" s="25"/>
      <c r="AE251" s="25"/>
      <c r="AF251" s="25" t="s">
        <v>74</v>
      </c>
      <c r="AG251" s="25"/>
      <c r="AH251" s="25"/>
      <c r="AI251" s="25" t="s">
        <v>74</v>
      </c>
      <c r="AJ251" s="25"/>
      <c r="AK251" s="25" t="s">
        <v>74</v>
      </c>
      <c r="AL251" s="25"/>
      <c r="AM251" s="25"/>
      <c r="AN251" s="25"/>
      <c r="AO251" s="25" t="s">
        <v>74</v>
      </c>
      <c r="AP251" s="25"/>
      <c r="AQ251" s="25"/>
      <c r="AR251" s="25" t="s">
        <v>74</v>
      </c>
      <c r="AS251" s="25"/>
      <c r="AT251" s="25"/>
      <c r="AU251" s="25" t="s">
        <v>74</v>
      </c>
      <c r="AV251" s="25"/>
      <c r="AW251" s="25"/>
      <c r="AX251" s="25" t="s">
        <v>74</v>
      </c>
      <c r="AY251" s="25"/>
      <c r="AZ251" s="25" t="s">
        <v>74</v>
      </c>
      <c r="BA251" s="25"/>
      <c r="BB251" s="25"/>
      <c r="BC251" s="25"/>
      <c r="BD251" s="25"/>
      <c r="BE251" s="46" t="s">
        <v>74</v>
      </c>
      <c r="BF251" s="46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13.5" customHeight="1">
      <c r="A252" s="39"/>
      <c r="B252" s="56" t="s">
        <v>9</v>
      </c>
      <c r="C252" s="57" t="s">
        <v>450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451</v>
      </c>
      <c r="W252" s="58"/>
      <c r="X252" s="58"/>
      <c r="Y252" s="25" t="s">
        <v>74</v>
      </c>
      <c r="Z252" s="25"/>
      <c r="AA252" s="25"/>
      <c r="AB252" s="25"/>
      <c r="AC252" s="25" t="s">
        <v>74</v>
      </c>
      <c r="AD252" s="25"/>
      <c r="AE252" s="25"/>
      <c r="AF252" s="25" t="s">
        <v>74</v>
      </c>
      <c r="AG252" s="25"/>
      <c r="AH252" s="25"/>
      <c r="AI252" s="25" t="s">
        <v>74</v>
      </c>
      <c r="AJ252" s="25"/>
      <c r="AK252" s="25" t="s">
        <v>74</v>
      </c>
      <c r="AL252" s="25"/>
      <c r="AM252" s="25"/>
      <c r="AN252" s="25"/>
      <c r="AO252" s="25" t="s">
        <v>74</v>
      </c>
      <c r="AP252" s="25"/>
      <c r="AQ252" s="25"/>
      <c r="AR252" s="25" t="s">
        <v>74</v>
      </c>
      <c r="AS252" s="25"/>
      <c r="AT252" s="25"/>
      <c r="AU252" s="25" t="s">
        <v>74</v>
      </c>
      <c r="AV252" s="25"/>
      <c r="AW252" s="25"/>
      <c r="AX252" s="25" t="s">
        <v>74</v>
      </c>
      <c r="AY252" s="25"/>
      <c r="AZ252" s="25" t="s">
        <v>74</v>
      </c>
      <c r="BA252" s="25"/>
      <c r="BB252" s="25"/>
      <c r="BC252" s="25"/>
      <c r="BD252" s="25"/>
      <c r="BE252" s="46" t="s">
        <v>74</v>
      </c>
      <c r="BF252" s="46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56" t="s">
        <v>9</v>
      </c>
      <c r="C253" s="57" t="s">
        <v>210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452</v>
      </c>
      <c r="W253" s="58"/>
      <c r="X253" s="58"/>
      <c r="Y253" s="25" t="s">
        <v>74</v>
      </c>
      <c r="Z253" s="25"/>
      <c r="AA253" s="25"/>
      <c r="AB253" s="25"/>
      <c r="AC253" s="25" t="s">
        <v>74</v>
      </c>
      <c r="AD253" s="25"/>
      <c r="AE253" s="25"/>
      <c r="AF253" s="25" t="s">
        <v>74</v>
      </c>
      <c r="AG253" s="25"/>
      <c r="AH253" s="25"/>
      <c r="AI253" s="25" t="s">
        <v>74</v>
      </c>
      <c r="AJ253" s="25"/>
      <c r="AK253" s="25" t="s">
        <v>74</v>
      </c>
      <c r="AL253" s="25"/>
      <c r="AM253" s="25"/>
      <c r="AN253" s="25"/>
      <c r="AO253" s="25" t="s">
        <v>74</v>
      </c>
      <c r="AP253" s="25"/>
      <c r="AQ253" s="25"/>
      <c r="AR253" s="25" t="s">
        <v>74</v>
      </c>
      <c r="AS253" s="25"/>
      <c r="AT253" s="25"/>
      <c r="AU253" s="25" t="s">
        <v>74</v>
      </c>
      <c r="AV253" s="25"/>
      <c r="AW253" s="25"/>
      <c r="AX253" s="25" t="s">
        <v>74</v>
      </c>
      <c r="AY253" s="25"/>
      <c r="AZ253" s="25" t="s">
        <v>74</v>
      </c>
      <c r="BA253" s="25"/>
      <c r="BB253" s="25"/>
      <c r="BC253" s="25"/>
      <c r="BD253" s="25"/>
      <c r="BE253" s="46" t="s">
        <v>74</v>
      </c>
      <c r="BF253" s="46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13.5" customHeight="1">
      <c r="A254" s="39"/>
      <c r="B254" s="56" t="s">
        <v>9</v>
      </c>
      <c r="C254" s="57" t="s">
        <v>453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454</v>
      </c>
      <c r="W254" s="58"/>
      <c r="X254" s="58"/>
      <c r="Y254" s="25" t="s">
        <v>74</v>
      </c>
      <c r="Z254" s="25"/>
      <c r="AA254" s="25"/>
      <c r="AB254" s="25"/>
      <c r="AC254" s="25" t="s">
        <v>74</v>
      </c>
      <c r="AD254" s="25"/>
      <c r="AE254" s="25"/>
      <c r="AF254" s="25" t="s">
        <v>74</v>
      </c>
      <c r="AG254" s="25"/>
      <c r="AH254" s="25"/>
      <c r="AI254" s="25" t="s">
        <v>74</v>
      </c>
      <c r="AJ254" s="25"/>
      <c r="AK254" s="25" t="s">
        <v>74</v>
      </c>
      <c r="AL254" s="25"/>
      <c r="AM254" s="25"/>
      <c r="AN254" s="25"/>
      <c r="AO254" s="25" t="s">
        <v>74</v>
      </c>
      <c r="AP254" s="25"/>
      <c r="AQ254" s="25"/>
      <c r="AR254" s="25" t="s">
        <v>74</v>
      </c>
      <c r="AS254" s="25"/>
      <c r="AT254" s="25"/>
      <c r="AU254" s="25" t="s">
        <v>74</v>
      </c>
      <c r="AV254" s="25"/>
      <c r="AW254" s="25"/>
      <c r="AX254" s="25" t="s">
        <v>74</v>
      </c>
      <c r="AY254" s="25"/>
      <c r="AZ254" s="25" t="s">
        <v>74</v>
      </c>
      <c r="BA254" s="25"/>
      <c r="BB254" s="25"/>
      <c r="BC254" s="25"/>
      <c r="BD254" s="25"/>
      <c r="BE254" s="46" t="s">
        <v>74</v>
      </c>
      <c r="BF254" s="46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24" customHeight="1">
      <c r="A255" s="39"/>
      <c r="B255" s="56" t="s">
        <v>9</v>
      </c>
      <c r="C255" s="57" t="s">
        <v>455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456</v>
      </c>
      <c r="W255" s="58"/>
      <c r="X255" s="58"/>
      <c r="Y255" s="25" t="s">
        <v>74</v>
      </c>
      <c r="Z255" s="25"/>
      <c r="AA255" s="25"/>
      <c r="AB255" s="25"/>
      <c r="AC255" s="25" t="s">
        <v>74</v>
      </c>
      <c r="AD255" s="25"/>
      <c r="AE255" s="25"/>
      <c r="AF255" s="25" t="s">
        <v>74</v>
      </c>
      <c r="AG255" s="25"/>
      <c r="AH255" s="25"/>
      <c r="AI255" s="25" t="s">
        <v>74</v>
      </c>
      <c r="AJ255" s="25"/>
      <c r="AK255" s="25" t="s">
        <v>74</v>
      </c>
      <c r="AL255" s="25"/>
      <c r="AM255" s="25"/>
      <c r="AN255" s="25"/>
      <c r="AO255" s="25" t="s">
        <v>74</v>
      </c>
      <c r="AP255" s="25"/>
      <c r="AQ255" s="25"/>
      <c r="AR255" s="25" t="s">
        <v>74</v>
      </c>
      <c r="AS255" s="25"/>
      <c r="AT255" s="25"/>
      <c r="AU255" s="25" t="s">
        <v>74</v>
      </c>
      <c r="AV255" s="25"/>
      <c r="AW255" s="25"/>
      <c r="AX255" s="25" t="s">
        <v>74</v>
      </c>
      <c r="AY255" s="25"/>
      <c r="AZ255" s="25" t="s">
        <v>74</v>
      </c>
      <c r="BA255" s="25"/>
      <c r="BB255" s="25"/>
      <c r="BC255" s="25"/>
      <c r="BD255" s="25"/>
      <c r="BE255" s="46" t="s">
        <v>74</v>
      </c>
      <c r="BF255" s="46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24" customHeight="1">
      <c r="A256" s="39"/>
      <c r="B256" s="56" t="s">
        <v>9</v>
      </c>
      <c r="C256" s="57" t="s">
        <v>457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458</v>
      </c>
      <c r="W256" s="58"/>
      <c r="X256" s="58"/>
      <c r="Y256" s="25" t="s">
        <v>74</v>
      </c>
      <c r="Z256" s="25"/>
      <c r="AA256" s="25"/>
      <c r="AB256" s="25"/>
      <c r="AC256" s="25" t="s">
        <v>74</v>
      </c>
      <c r="AD256" s="25"/>
      <c r="AE256" s="25"/>
      <c r="AF256" s="25" t="s">
        <v>74</v>
      </c>
      <c r="AG256" s="25"/>
      <c r="AH256" s="25"/>
      <c r="AI256" s="25" t="s">
        <v>74</v>
      </c>
      <c r="AJ256" s="25"/>
      <c r="AK256" s="25" t="s">
        <v>74</v>
      </c>
      <c r="AL256" s="25"/>
      <c r="AM256" s="25"/>
      <c r="AN256" s="25"/>
      <c r="AO256" s="25" t="s">
        <v>74</v>
      </c>
      <c r="AP256" s="25"/>
      <c r="AQ256" s="25"/>
      <c r="AR256" s="25" t="s">
        <v>74</v>
      </c>
      <c r="AS256" s="25"/>
      <c r="AT256" s="25"/>
      <c r="AU256" s="25" t="s">
        <v>74</v>
      </c>
      <c r="AV256" s="25"/>
      <c r="AW256" s="25"/>
      <c r="AX256" s="25" t="s">
        <v>74</v>
      </c>
      <c r="AY256" s="25"/>
      <c r="AZ256" s="25" t="s">
        <v>74</v>
      </c>
      <c r="BA256" s="25"/>
      <c r="BB256" s="25"/>
      <c r="BC256" s="25"/>
      <c r="BD256" s="25"/>
      <c r="BE256" s="46" t="s">
        <v>74</v>
      </c>
      <c r="BF256" s="46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56" t="s">
        <v>9</v>
      </c>
      <c r="C257" s="57" t="s">
        <v>459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460</v>
      </c>
      <c r="W257" s="58"/>
      <c r="X257" s="58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24" customHeight="1">
      <c r="A258" s="39"/>
      <c r="B258" s="56" t="s">
        <v>9</v>
      </c>
      <c r="C258" s="57" t="s">
        <v>461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462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24" customHeight="1">
      <c r="A259" s="39"/>
      <c r="B259" s="44" t="s">
        <v>463</v>
      </c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5" t="s">
        <v>464</v>
      </c>
      <c r="W259" s="45"/>
      <c r="X259" s="45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13.5" customHeight="1">
      <c r="A260" s="39"/>
      <c r="B260" s="47" t="s">
        <v>445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8" t="s">
        <v>9</v>
      </c>
      <c r="W260" s="48"/>
      <c r="X260" s="48"/>
      <c r="Y260" s="49" t="s">
        <v>9</v>
      </c>
      <c r="Z260" s="49"/>
      <c r="AA260" s="49"/>
      <c r="AB260" s="49"/>
      <c r="AC260" s="49" t="s">
        <v>9</v>
      </c>
      <c r="AD260" s="49"/>
      <c r="AE260" s="49"/>
      <c r="AF260" s="49" t="s">
        <v>9</v>
      </c>
      <c r="AG260" s="49"/>
      <c r="AH260" s="49"/>
      <c r="AI260" s="49" t="s">
        <v>9</v>
      </c>
      <c r="AJ260" s="49"/>
      <c r="AK260" s="49" t="s">
        <v>9</v>
      </c>
      <c r="AL260" s="49"/>
      <c r="AM260" s="49"/>
      <c r="AN260" s="49"/>
      <c r="AO260" s="49" t="s">
        <v>9</v>
      </c>
      <c r="AP260" s="49"/>
      <c r="AQ260" s="49"/>
      <c r="AR260" s="49" t="s">
        <v>9</v>
      </c>
      <c r="AS260" s="49"/>
      <c r="AT260" s="49"/>
      <c r="AU260" s="49" t="s">
        <v>9</v>
      </c>
      <c r="AV260" s="49"/>
      <c r="AW260" s="49"/>
      <c r="AX260" s="49" t="s">
        <v>9</v>
      </c>
      <c r="AY260" s="49"/>
      <c r="AZ260" s="49" t="s">
        <v>9</v>
      </c>
      <c r="BA260" s="49"/>
      <c r="BB260" s="49"/>
      <c r="BC260" s="49"/>
      <c r="BD260" s="49"/>
      <c r="BE260" s="50" t="s">
        <v>9</v>
      </c>
      <c r="BF260" s="50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13.5" customHeight="1">
      <c r="A261" s="39"/>
      <c r="B261" s="51" t="s">
        <v>9</v>
      </c>
      <c r="C261" s="52" t="s">
        <v>446</v>
      </c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3" t="s">
        <v>465</v>
      </c>
      <c r="W261" s="53"/>
      <c r="X261" s="53"/>
      <c r="Y261" s="54" t="s">
        <v>74</v>
      </c>
      <c r="Z261" s="54"/>
      <c r="AA261" s="54"/>
      <c r="AB261" s="54"/>
      <c r="AC261" s="54" t="s">
        <v>74</v>
      </c>
      <c r="AD261" s="54"/>
      <c r="AE261" s="54"/>
      <c r="AF261" s="54" t="s">
        <v>74</v>
      </c>
      <c r="AG261" s="54"/>
      <c r="AH261" s="54"/>
      <c r="AI261" s="54" t="s">
        <v>74</v>
      </c>
      <c r="AJ261" s="54"/>
      <c r="AK261" s="54" t="s">
        <v>74</v>
      </c>
      <c r="AL261" s="54"/>
      <c r="AM261" s="54"/>
      <c r="AN261" s="54"/>
      <c r="AO261" s="54" t="s">
        <v>74</v>
      </c>
      <c r="AP261" s="54"/>
      <c r="AQ261" s="54"/>
      <c r="AR261" s="54" t="s">
        <v>74</v>
      </c>
      <c r="AS261" s="54"/>
      <c r="AT261" s="54"/>
      <c r="AU261" s="54" t="s">
        <v>74</v>
      </c>
      <c r="AV261" s="54"/>
      <c r="AW261" s="54"/>
      <c r="AX261" s="54" t="s">
        <v>74</v>
      </c>
      <c r="AY261" s="54"/>
      <c r="AZ261" s="54" t="s">
        <v>74</v>
      </c>
      <c r="BA261" s="54"/>
      <c r="BB261" s="54"/>
      <c r="BC261" s="54"/>
      <c r="BD261" s="54"/>
      <c r="BE261" s="55" t="s">
        <v>74</v>
      </c>
      <c r="BF261" s="55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13.5" customHeight="1">
      <c r="A262" s="39"/>
      <c r="B262" s="56" t="s">
        <v>9</v>
      </c>
      <c r="C262" s="57" t="s">
        <v>448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466</v>
      </c>
      <c r="W262" s="58"/>
      <c r="X262" s="58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13.5" customHeight="1">
      <c r="A263" s="39"/>
      <c r="B263" s="56" t="s">
        <v>9</v>
      </c>
      <c r="C263" s="57" t="s">
        <v>450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467</v>
      </c>
      <c r="W263" s="58"/>
      <c r="X263" s="58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13.5" customHeight="1">
      <c r="A264" s="39"/>
      <c r="B264" s="56" t="s">
        <v>9</v>
      </c>
      <c r="C264" s="57" t="s">
        <v>210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468</v>
      </c>
      <c r="W264" s="58"/>
      <c r="X264" s="58"/>
      <c r="Y264" s="25" t="s">
        <v>74</v>
      </c>
      <c r="Z264" s="25"/>
      <c r="AA264" s="25"/>
      <c r="AB264" s="25"/>
      <c r="AC264" s="25" t="s">
        <v>74</v>
      </c>
      <c r="AD264" s="25"/>
      <c r="AE264" s="25"/>
      <c r="AF264" s="25" t="s">
        <v>74</v>
      </c>
      <c r="AG264" s="25"/>
      <c r="AH264" s="25"/>
      <c r="AI264" s="25" t="s">
        <v>74</v>
      </c>
      <c r="AJ264" s="25"/>
      <c r="AK264" s="25" t="s">
        <v>74</v>
      </c>
      <c r="AL264" s="25"/>
      <c r="AM264" s="25"/>
      <c r="AN264" s="25"/>
      <c r="AO264" s="25" t="s">
        <v>74</v>
      </c>
      <c r="AP264" s="25"/>
      <c r="AQ264" s="25"/>
      <c r="AR264" s="25" t="s">
        <v>74</v>
      </c>
      <c r="AS264" s="25"/>
      <c r="AT264" s="25"/>
      <c r="AU264" s="25" t="s">
        <v>74</v>
      </c>
      <c r="AV264" s="25"/>
      <c r="AW264" s="25"/>
      <c r="AX264" s="25" t="s">
        <v>74</v>
      </c>
      <c r="AY264" s="25"/>
      <c r="AZ264" s="25" t="s">
        <v>74</v>
      </c>
      <c r="BA264" s="25"/>
      <c r="BB264" s="25"/>
      <c r="BC264" s="25"/>
      <c r="BD264" s="25"/>
      <c r="BE264" s="46" t="s">
        <v>74</v>
      </c>
      <c r="BF264" s="46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13.5" customHeight="1">
      <c r="A265" s="39"/>
      <c r="B265" s="56" t="s">
        <v>9</v>
      </c>
      <c r="C265" s="57" t="s">
        <v>453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469</v>
      </c>
      <c r="W265" s="58"/>
      <c r="X265" s="58"/>
      <c r="Y265" s="25" t="s">
        <v>74</v>
      </c>
      <c r="Z265" s="25"/>
      <c r="AA265" s="25"/>
      <c r="AB265" s="25"/>
      <c r="AC265" s="25" t="s">
        <v>74</v>
      </c>
      <c r="AD265" s="25"/>
      <c r="AE265" s="25"/>
      <c r="AF265" s="25" t="s">
        <v>74</v>
      </c>
      <c r="AG265" s="25"/>
      <c r="AH265" s="25"/>
      <c r="AI265" s="25" t="s">
        <v>74</v>
      </c>
      <c r="AJ265" s="25"/>
      <c r="AK265" s="25" t="s">
        <v>74</v>
      </c>
      <c r="AL265" s="25"/>
      <c r="AM265" s="25"/>
      <c r="AN265" s="25"/>
      <c r="AO265" s="25" t="s">
        <v>74</v>
      </c>
      <c r="AP265" s="25"/>
      <c r="AQ265" s="25"/>
      <c r="AR265" s="25" t="s">
        <v>74</v>
      </c>
      <c r="AS265" s="25"/>
      <c r="AT265" s="25"/>
      <c r="AU265" s="25" t="s">
        <v>74</v>
      </c>
      <c r="AV265" s="25"/>
      <c r="AW265" s="25"/>
      <c r="AX265" s="25" t="s">
        <v>74</v>
      </c>
      <c r="AY265" s="25"/>
      <c r="AZ265" s="25" t="s">
        <v>74</v>
      </c>
      <c r="BA265" s="25"/>
      <c r="BB265" s="25"/>
      <c r="BC265" s="25"/>
      <c r="BD265" s="25"/>
      <c r="BE265" s="46" t="s">
        <v>74</v>
      </c>
      <c r="BF265" s="46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24" customHeight="1">
      <c r="A266" s="39"/>
      <c r="B266" s="56" t="s">
        <v>9</v>
      </c>
      <c r="C266" s="57" t="s">
        <v>455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470</v>
      </c>
      <c r="W266" s="58"/>
      <c r="X266" s="58"/>
      <c r="Y266" s="25" t="s">
        <v>74</v>
      </c>
      <c r="Z266" s="25"/>
      <c r="AA266" s="25"/>
      <c r="AB266" s="25"/>
      <c r="AC266" s="25" t="s">
        <v>74</v>
      </c>
      <c r="AD266" s="25"/>
      <c r="AE266" s="25"/>
      <c r="AF266" s="25" t="s">
        <v>74</v>
      </c>
      <c r="AG266" s="25"/>
      <c r="AH266" s="25"/>
      <c r="AI266" s="25" t="s">
        <v>74</v>
      </c>
      <c r="AJ266" s="25"/>
      <c r="AK266" s="25" t="s">
        <v>74</v>
      </c>
      <c r="AL266" s="25"/>
      <c r="AM266" s="25"/>
      <c r="AN266" s="25"/>
      <c r="AO266" s="25" t="s">
        <v>74</v>
      </c>
      <c r="AP266" s="25"/>
      <c r="AQ266" s="25"/>
      <c r="AR266" s="25" t="s">
        <v>74</v>
      </c>
      <c r="AS266" s="25"/>
      <c r="AT266" s="25"/>
      <c r="AU266" s="25" t="s">
        <v>74</v>
      </c>
      <c r="AV266" s="25"/>
      <c r="AW266" s="25"/>
      <c r="AX266" s="25" t="s">
        <v>74</v>
      </c>
      <c r="AY266" s="25"/>
      <c r="AZ266" s="25" t="s">
        <v>74</v>
      </c>
      <c r="BA266" s="25"/>
      <c r="BB266" s="25"/>
      <c r="BC266" s="25"/>
      <c r="BD266" s="25"/>
      <c r="BE266" s="46" t="s">
        <v>74</v>
      </c>
      <c r="BF266" s="46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24" customHeight="1">
      <c r="A267" s="39"/>
      <c r="B267" s="56" t="s">
        <v>9</v>
      </c>
      <c r="C267" s="57" t="s">
        <v>457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471</v>
      </c>
      <c r="W267" s="58"/>
      <c r="X267" s="58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13.5" customHeight="1">
      <c r="A268" s="39"/>
      <c r="B268" s="56" t="s">
        <v>9</v>
      </c>
      <c r="C268" s="57" t="s">
        <v>459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472</v>
      </c>
      <c r="W268" s="58"/>
      <c r="X268" s="58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24" customHeight="1">
      <c r="A269" s="39"/>
      <c r="B269" s="56" t="s">
        <v>9</v>
      </c>
      <c r="C269" s="57" t="s">
        <v>461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473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13.5" customHeight="1">
      <c r="A270" s="39"/>
      <c r="B270" s="44" t="s">
        <v>474</v>
      </c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5" t="s">
        <v>475</v>
      </c>
      <c r="W270" s="45"/>
      <c r="X270" s="45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13.5" customHeight="1">
      <c r="A271" s="39"/>
      <c r="B271" s="47" t="s">
        <v>445</v>
      </c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8" t="s">
        <v>9</v>
      </c>
      <c r="W271" s="48"/>
      <c r="X271" s="48"/>
      <c r="Y271" s="49" t="s">
        <v>9</v>
      </c>
      <c r="Z271" s="49"/>
      <c r="AA271" s="49"/>
      <c r="AB271" s="49"/>
      <c r="AC271" s="49" t="s">
        <v>9</v>
      </c>
      <c r="AD271" s="49"/>
      <c r="AE271" s="49"/>
      <c r="AF271" s="49" t="s">
        <v>9</v>
      </c>
      <c r="AG271" s="49"/>
      <c r="AH271" s="49"/>
      <c r="AI271" s="49" t="s">
        <v>9</v>
      </c>
      <c r="AJ271" s="49"/>
      <c r="AK271" s="49" t="s">
        <v>9</v>
      </c>
      <c r="AL271" s="49"/>
      <c r="AM271" s="49"/>
      <c r="AN271" s="49"/>
      <c r="AO271" s="49" t="s">
        <v>9</v>
      </c>
      <c r="AP271" s="49"/>
      <c r="AQ271" s="49"/>
      <c r="AR271" s="49" t="s">
        <v>9</v>
      </c>
      <c r="AS271" s="49"/>
      <c r="AT271" s="49"/>
      <c r="AU271" s="49" t="s">
        <v>9</v>
      </c>
      <c r="AV271" s="49"/>
      <c r="AW271" s="49"/>
      <c r="AX271" s="49" t="s">
        <v>9</v>
      </c>
      <c r="AY271" s="49"/>
      <c r="AZ271" s="49" t="s">
        <v>9</v>
      </c>
      <c r="BA271" s="49"/>
      <c r="BB271" s="49"/>
      <c r="BC271" s="49"/>
      <c r="BD271" s="49"/>
      <c r="BE271" s="50" t="s">
        <v>9</v>
      </c>
      <c r="BF271" s="50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13.5" customHeight="1">
      <c r="A272" s="39"/>
      <c r="B272" s="51" t="s">
        <v>9</v>
      </c>
      <c r="C272" s="52" t="s">
        <v>446</v>
      </c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3" t="s">
        <v>476</v>
      </c>
      <c r="W272" s="53"/>
      <c r="X272" s="53"/>
      <c r="Y272" s="54" t="s">
        <v>74</v>
      </c>
      <c r="Z272" s="54"/>
      <c r="AA272" s="54"/>
      <c r="AB272" s="54"/>
      <c r="AC272" s="54" t="s">
        <v>74</v>
      </c>
      <c r="AD272" s="54"/>
      <c r="AE272" s="54"/>
      <c r="AF272" s="54" t="s">
        <v>74</v>
      </c>
      <c r="AG272" s="54"/>
      <c r="AH272" s="54"/>
      <c r="AI272" s="54" t="s">
        <v>74</v>
      </c>
      <c r="AJ272" s="54"/>
      <c r="AK272" s="54" t="s">
        <v>74</v>
      </c>
      <c r="AL272" s="54"/>
      <c r="AM272" s="54"/>
      <c r="AN272" s="54"/>
      <c r="AO272" s="54" t="s">
        <v>74</v>
      </c>
      <c r="AP272" s="54"/>
      <c r="AQ272" s="54"/>
      <c r="AR272" s="54" t="s">
        <v>74</v>
      </c>
      <c r="AS272" s="54"/>
      <c r="AT272" s="54"/>
      <c r="AU272" s="54" t="s">
        <v>74</v>
      </c>
      <c r="AV272" s="54"/>
      <c r="AW272" s="54"/>
      <c r="AX272" s="54" t="s">
        <v>74</v>
      </c>
      <c r="AY272" s="54"/>
      <c r="AZ272" s="54" t="s">
        <v>74</v>
      </c>
      <c r="BA272" s="54"/>
      <c r="BB272" s="54"/>
      <c r="BC272" s="54"/>
      <c r="BD272" s="54"/>
      <c r="BE272" s="55" t="s">
        <v>74</v>
      </c>
      <c r="BF272" s="55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13.5" customHeight="1">
      <c r="A273" s="39"/>
      <c r="B273" s="56" t="s">
        <v>9</v>
      </c>
      <c r="C273" s="57" t="s">
        <v>448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477</v>
      </c>
      <c r="W273" s="58"/>
      <c r="X273" s="58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13.5" customHeight="1">
      <c r="A274" s="39"/>
      <c r="B274" s="56" t="s">
        <v>9</v>
      </c>
      <c r="C274" s="57" t="s">
        <v>450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478</v>
      </c>
      <c r="W274" s="58"/>
      <c r="X274" s="58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56" t="s">
        <v>9</v>
      </c>
      <c r="C275" s="57" t="s">
        <v>210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479</v>
      </c>
      <c r="W275" s="58"/>
      <c r="X275" s="58"/>
      <c r="Y275" s="25" t="s">
        <v>74</v>
      </c>
      <c r="Z275" s="25"/>
      <c r="AA275" s="25"/>
      <c r="AB275" s="25"/>
      <c r="AC275" s="25" t="s">
        <v>74</v>
      </c>
      <c r="AD275" s="25"/>
      <c r="AE275" s="25"/>
      <c r="AF275" s="25" t="s">
        <v>74</v>
      </c>
      <c r="AG275" s="25"/>
      <c r="AH275" s="25"/>
      <c r="AI275" s="25" t="s">
        <v>74</v>
      </c>
      <c r="AJ275" s="25"/>
      <c r="AK275" s="25" t="s">
        <v>74</v>
      </c>
      <c r="AL275" s="25"/>
      <c r="AM275" s="25"/>
      <c r="AN275" s="25"/>
      <c r="AO275" s="25" t="s">
        <v>74</v>
      </c>
      <c r="AP275" s="25"/>
      <c r="AQ275" s="25"/>
      <c r="AR275" s="25" t="s">
        <v>74</v>
      </c>
      <c r="AS275" s="25"/>
      <c r="AT275" s="25"/>
      <c r="AU275" s="25" t="s">
        <v>74</v>
      </c>
      <c r="AV275" s="25"/>
      <c r="AW275" s="25"/>
      <c r="AX275" s="25" t="s">
        <v>74</v>
      </c>
      <c r="AY275" s="25"/>
      <c r="AZ275" s="25" t="s">
        <v>74</v>
      </c>
      <c r="BA275" s="25"/>
      <c r="BB275" s="25"/>
      <c r="BC275" s="25"/>
      <c r="BD275" s="25"/>
      <c r="BE275" s="46" t="s">
        <v>74</v>
      </c>
      <c r="BF275" s="46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13.5" customHeight="1">
      <c r="A276" s="39"/>
      <c r="B276" s="56" t="s">
        <v>9</v>
      </c>
      <c r="C276" s="57" t="s">
        <v>453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480</v>
      </c>
      <c r="W276" s="58"/>
      <c r="X276" s="58"/>
      <c r="Y276" s="25" t="s">
        <v>74</v>
      </c>
      <c r="Z276" s="25"/>
      <c r="AA276" s="25"/>
      <c r="AB276" s="25"/>
      <c r="AC276" s="25" t="s">
        <v>74</v>
      </c>
      <c r="AD276" s="25"/>
      <c r="AE276" s="25"/>
      <c r="AF276" s="25" t="s">
        <v>74</v>
      </c>
      <c r="AG276" s="25"/>
      <c r="AH276" s="25"/>
      <c r="AI276" s="25" t="s">
        <v>74</v>
      </c>
      <c r="AJ276" s="25"/>
      <c r="AK276" s="25" t="s">
        <v>74</v>
      </c>
      <c r="AL276" s="25"/>
      <c r="AM276" s="25"/>
      <c r="AN276" s="25"/>
      <c r="AO276" s="25" t="s">
        <v>74</v>
      </c>
      <c r="AP276" s="25"/>
      <c r="AQ276" s="25"/>
      <c r="AR276" s="25" t="s">
        <v>74</v>
      </c>
      <c r="AS276" s="25"/>
      <c r="AT276" s="25"/>
      <c r="AU276" s="25" t="s">
        <v>74</v>
      </c>
      <c r="AV276" s="25"/>
      <c r="AW276" s="25"/>
      <c r="AX276" s="25" t="s">
        <v>74</v>
      </c>
      <c r="AY276" s="25"/>
      <c r="AZ276" s="25" t="s">
        <v>74</v>
      </c>
      <c r="BA276" s="25"/>
      <c r="BB276" s="25"/>
      <c r="BC276" s="25"/>
      <c r="BD276" s="25"/>
      <c r="BE276" s="46" t="s">
        <v>74</v>
      </c>
      <c r="BF276" s="46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24" customHeight="1">
      <c r="A277" s="39"/>
      <c r="B277" s="56" t="s">
        <v>9</v>
      </c>
      <c r="C277" s="57" t="s">
        <v>455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481</v>
      </c>
      <c r="W277" s="58"/>
      <c r="X277" s="58"/>
      <c r="Y277" s="25" t="s">
        <v>74</v>
      </c>
      <c r="Z277" s="25"/>
      <c r="AA277" s="25"/>
      <c r="AB277" s="25"/>
      <c r="AC277" s="25" t="s">
        <v>74</v>
      </c>
      <c r="AD277" s="25"/>
      <c r="AE277" s="25"/>
      <c r="AF277" s="25" t="s">
        <v>74</v>
      </c>
      <c r="AG277" s="25"/>
      <c r="AH277" s="25"/>
      <c r="AI277" s="25" t="s">
        <v>74</v>
      </c>
      <c r="AJ277" s="25"/>
      <c r="AK277" s="25" t="s">
        <v>74</v>
      </c>
      <c r="AL277" s="25"/>
      <c r="AM277" s="25"/>
      <c r="AN277" s="25"/>
      <c r="AO277" s="25" t="s">
        <v>74</v>
      </c>
      <c r="AP277" s="25"/>
      <c r="AQ277" s="25"/>
      <c r="AR277" s="25" t="s">
        <v>74</v>
      </c>
      <c r="AS277" s="25"/>
      <c r="AT277" s="25"/>
      <c r="AU277" s="25" t="s">
        <v>74</v>
      </c>
      <c r="AV277" s="25"/>
      <c r="AW277" s="25"/>
      <c r="AX277" s="25" t="s">
        <v>74</v>
      </c>
      <c r="AY277" s="25"/>
      <c r="AZ277" s="25" t="s">
        <v>74</v>
      </c>
      <c r="BA277" s="25"/>
      <c r="BB277" s="25"/>
      <c r="BC277" s="25"/>
      <c r="BD277" s="25"/>
      <c r="BE277" s="46" t="s">
        <v>74</v>
      </c>
      <c r="BF277" s="46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24" customHeight="1">
      <c r="A278" s="39"/>
      <c r="B278" s="56" t="s">
        <v>9</v>
      </c>
      <c r="C278" s="57" t="s">
        <v>457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482</v>
      </c>
      <c r="W278" s="58"/>
      <c r="X278" s="58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56" t="s">
        <v>9</v>
      </c>
      <c r="C279" s="57" t="s">
        <v>459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483</v>
      </c>
      <c r="W279" s="58"/>
      <c r="X279" s="58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24" customHeight="1">
      <c r="A280" s="39"/>
      <c r="B280" s="56" t="s">
        <v>9</v>
      </c>
      <c r="C280" s="57" t="s">
        <v>461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484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13.5" customHeight="1">
      <c r="A281" s="39"/>
      <c r="B281" s="44" t="s">
        <v>485</v>
      </c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5" t="s">
        <v>486</v>
      </c>
      <c r="W281" s="45"/>
      <c r="X281" s="45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13.5" customHeight="1">
      <c r="A282" s="39"/>
      <c r="B282" s="47" t="s">
        <v>445</v>
      </c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8" t="s">
        <v>9</v>
      </c>
      <c r="W282" s="48"/>
      <c r="X282" s="48"/>
      <c r="Y282" s="49" t="s">
        <v>9</v>
      </c>
      <c r="Z282" s="49"/>
      <c r="AA282" s="49"/>
      <c r="AB282" s="49"/>
      <c r="AC282" s="49" t="s">
        <v>9</v>
      </c>
      <c r="AD282" s="49"/>
      <c r="AE282" s="49"/>
      <c r="AF282" s="49" t="s">
        <v>9</v>
      </c>
      <c r="AG282" s="49"/>
      <c r="AH282" s="49"/>
      <c r="AI282" s="49" t="s">
        <v>9</v>
      </c>
      <c r="AJ282" s="49"/>
      <c r="AK282" s="49" t="s">
        <v>9</v>
      </c>
      <c r="AL282" s="49"/>
      <c r="AM282" s="49"/>
      <c r="AN282" s="49"/>
      <c r="AO282" s="49" t="s">
        <v>9</v>
      </c>
      <c r="AP282" s="49"/>
      <c r="AQ282" s="49"/>
      <c r="AR282" s="49" t="s">
        <v>9</v>
      </c>
      <c r="AS282" s="49"/>
      <c r="AT282" s="49"/>
      <c r="AU282" s="49" t="s">
        <v>9</v>
      </c>
      <c r="AV282" s="49"/>
      <c r="AW282" s="49"/>
      <c r="AX282" s="49" t="s">
        <v>9</v>
      </c>
      <c r="AY282" s="49"/>
      <c r="AZ282" s="49" t="s">
        <v>9</v>
      </c>
      <c r="BA282" s="49"/>
      <c r="BB282" s="49"/>
      <c r="BC282" s="49"/>
      <c r="BD282" s="49"/>
      <c r="BE282" s="50" t="s">
        <v>9</v>
      </c>
      <c r="BF282" s="50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13.5" customHeight="1">
      <c r="A283" s="39"/>
      <c r="B283" s="51" t="s">
        <v>9</v>
      </c>
      <c r="C283" s="52" t="s">
        <v>446</v>
      </c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3" t="s">
        <v>487</v>
      </c>
      <c r="W283" s="53"/>
      <c r="X283" s="53"/>
      <c r="Y283" s="54" t="s">
        <v>74</v>
      </c>
      <c r="Z283" s="54"/>
      <c r="AA283" s="54"/>
      <c r="AB283" s="54"/>
      <c r="AC283" s="54" t="s">
        <v>74</v>
      </c>
      <c r="AD283" s="54"/>
      <c r="AE283" s="54"/>
      <c r="AF283" s="54" t="s">
        <v>74</v>
      </c>
      <c r="AG283" s="54"/>
      <c r="AH283" s="54"/>
      <c r="AI283" s="54" t="s">
        <v>74</v>
      </c>
      <c r="AJ283" s="54"/>
      <c r="AK283" s="54" t="s">
        <v>74</v>
      </c>
      <c r="AL283" s="54"/>
      <c r="AM283" s="54"/>
      <c r="AN283" s="54"/>
      <c r="AO283" s="54" t="s">
        <v>74</v>
      </c>
      <c r="AP283" s="54"/>
      <c r="AQ283" s="54"/>
      <c r="AR283" s="54" t="s">
        <v>74</v>
      </c>
      <c r="AS283" s="54"/>
      <c r="AT283" s="54"/>
      <c r="AU283" s="54" t="s">
        <v>74</v>
      </c>
      <c r="AV283" s="54"/>
      <c r="AW283" s="54"/>
      <c r="AX283" s="54" t="s">
        <v>74</v>
      </c>
      <c r="AY283" s="54"/>
      <c r="AZ283" s="54" t="s">
        <v>74</v>
      </c>
      <c r="BA283" s="54"/>
      <c r="BB283" s="54"/>
      <c r="BC283" s="54"/>
      <c r="BD283" s="54"/>
      <c r="BE283" s="55" t="s">
        <v>74</v>
      </c>
      <c r="BF283" s="55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13.5" customHeight="1">
      <c r="A284" s="39"/>
      <c r="B284" s="56" t="s">
        <v>9</v>
      </c>
      <c r="C284" s="57" t="s">
        <v>448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488</v>
      </c>
      <c r="W284" s="58"/>
      <c r="X284" s="58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13.5" customHeight="1">
      <c r="A285" s="39"/>
      <c r="B285" s="56" t="s">
        <v>9</v>
      </c>
      <c r="C285" s="57" t="s">
        <v>450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489</v>
      </c>
      <c r="W285" s="58"/>
      <c r="X285" s="58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13.5" customHeight="1">
      <c r="A286" s="39"/>
      <c r="B286" s="56" t="s">
        <v>9</v>
      </c>
      <c r="C286" s="57" t="s">
        <v>210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490</v>
      </c>
      <c r="W286" s="58"/>
      <c r="X286" s="58"/>
      <c r="Y286" s="25" t="s">
        <v>74</v>
      </c>
      <c r="Z286" s="25"/>
      <c r="AA286" s="25"/>
      <c r="AB286" s="25"/>
      <c r="AC286" s="25" t="s">
        <v>74</v>
      </c>
      <c r="AD286" s="25"/>
      <c r="AE286" s="25"/>
      <c r="AF286" s="25" t="s">
        <v>74</v>
      </c>
      <c r="AG286" s="25"/>
      <c r="AH286" s="25"/>
      <c r="AI286" s="25" t="s">
        <v>74</v>
      </c>
      <c r="AJ286" s="25"/>
      <c r="AK286" s="25" t="s">
        <v>74</v>
      </c>
      <c r="AL286" s="25"/>
      <c r="AM286" s="25"/>
      <c r="AN286" s="25"/>
      <c r="AO286" s="25" t="s">
        <v>74</v>
      </c>
      <c r="AP286" s="25"/>
      <c r="AQ286" s="25"/>
      <c r="AR286" s="25" t="s">
        <v>74</v>
      </c>
      <c r="AS286" s="25"/>
      <c r="AT286" s="25"/>
      <c r="AU286" s="25" t="s">
        <v>74</v>
      </c>
      <c r="AV286" s="25"/>
      <c r="AW286" s="25"/>
      <c r="AX286" s="25" t="s">
        <v>74</v>
      </c>
      <c r="AY286" s="25"/>
      <c r="AZ286" s="25" t="s">
        <v>74</v>
      </c>
      <c r="BA286" s="25"/>
      <c r="BB286" s="25"/>
      <c r="BC286" s="25"/>
      <c r="BD286" s="25"/>
      <c r="BE286" s="46" t="s">
        <v>74</v>
      </c>
      <c r="BF286" s="46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13.5" customHeight="1">
      <c r="A287" s="39"/>
      <c r="B287" s="56" t="s">
        <v>9</v>
      </c>
      <c r="C287" s="57" t="s">
        <v>453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491</v>
      </c>
      <c r="W287" s="58"/>
      <c r="X287" s="58"/>
      <c r="Y287" s="25" t="s">
        <v>74</v>
      </c>
      <c r="Z287" s="25"/>
      <c r="AA287" s="25"/>
      <c r="AB287" s="25"/>
      <c r="AC287" s="25" t="s">
        <v>74</v>
      </c>
      <c r="AD287" s="25"/>
      <c r="AE287" s="25"/>
      <c r="AF287" s="25" t="s">
        <v>74</v>
      </c>
      <c r="AG287" s="25"/>
      <c r="AH287" s="25"/>
      <c r="AI287" s="25" t="s">
        <v>74</v>
      </c>
      <c r="AJ287" s="25"/>
      <c r="AK287" s="25" t="s">
        <v>74</v>
      </c>
      <c r="AL287" s="25"/>
      <c r="AM287" s="25"/>
      <c r="AN287" s="25"/>
      <c r="AO287" s="25" t="s">
        <v>74</v>
      </c>
      <c r="AP287" s="25"/>
      <c r="AQ287" s="25"/>
      <c r="AR287" s="25" t="s">
        <v>74</v>
      </c>
      <c r="AS287" s="25"/>
      <c r="AT287" s="25"/>
      <c r="AU287" s="25" t="s">
        <v>74</v>
      </c>
      <c r="AV287" s="25"/>
      <c r="AW287" s="25"/>
      <c r="AX287" s="25" t="s">
        <v>74</v>
      </c>
      <c r="AY287" s="25"/>
      <c r="AZ287" s="25" t="s">
        <v>74</v>
      </c>
      <c r="BA287" s="25"/>
      <c r="BB287" s="25"/>
      <c r="BC287" s="25"/>
      <c r="BD287" s="25"/>
      <c r="BE287" s="46" t="s">
        <v>74</v>
      </c>
      <c r="BF287" s="46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24" customHeight="1">
      <c r="A288" s="39"/>
      <c r="B288" s="56" t="s">
        <v>9</v>
      </c>
      <c r="C288" s="57" t="s">
        <v>455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492</v>
      </c>
      <c r="W288" s="58"/>
      <c r="X288" s="58"/>
      <c r="Y288" s="25" t="s">
        <v>74</v>
      </c>
      <c r="Z288" s="25"/>
      <c r="AA288" s="25"/>
      <c r="AB288" s="25"/>
      <c r="AC288" s="25" t="s">
        <v>74</v>
      </c>
      <c r="AD288" s="25"/>
      <c r="AE288" s="25"/>
      <c r="AF288" s="25" t="s">
        <v>74</v>
      </c>
      <c r="AG288" s="25"/>
      <c r="AH288" s="25"/>
      <c r="AI288" s="25" t="s">
        <v>74</v>
      </c>
      <c r="AJ288" s="25"/>
      <c r="AK288" s="25" t="s">
        <v>74</v>
      </c>
      <c r="AL288" s="25"/>
      <c r="AM288" s="25"/>
      <c r="AN288" s="25"/>
      <c r="AO288" s="25" t="s">
        <v>74</v>
      </c>
      <c r="AP288" s="25"/>
      <c r="AQ288" s="25"/>
      <c r="AR288" s="25" t="s">
        <v>74</v>
      </c>
      <c r="AS288" s="25"/>
      <c r="AT288" s="25"/>
      <c r="AU288" s="25" t="s">
        <v>74</v>
      </c>
      <c r="AV288" s="25"/>
      <c r="AW288" s="25"/>
      <c r="AX288" s="25" t="s">
        <v>74</v>
      </c>
      <c r="AY288" s="25"/>
      <c r="AZ288" s="25" t="s">
        <v>74</v>
      </c>
      <c r="BA288" s="25"/>
      <c r="BB288" s="25"/>
      <c r="BC288" s="25"/>
      <c r="BD288" s="25"/>
      <c r="BE288" s="46" t="s">
        <v>74</v>
      </c>
      <c r="BF288" s="46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24" customHeight="1">
      <c r="A289" s="39"/>
      <c r="B289" s="56" t="s">
        <v>9</v>
      </c>
      <c r="C289" s="57" t="s">
        <v>457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493</v>
      </c>
      <c r="W289" s="58"/>
      <c r="X289" s="58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56" t="s">
        <v>9</v>
      </c>
      <c r="C290" s="57" t="s">
        <v>459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494</v>
      </c>
      <c r="W290" s="58"/>
      <c r="X290" s="58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24" customHeight="1">
      <c r="A291" s="39"/>
      <c r="B291" s="56" t="s">
        <v>9</v>
      </c>
      <c r="C291" s="57" t="s">
        <v>461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495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13.5" customHeight="1">
      <c r="A292" s="39"/>
      <c r="B292" s="44" t="s">
        <v>496</v>
      </c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5" t="s">
        <v>497</v>
      </c>
      <c r="W292" s="45"/>
      <c r="X292" s="45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13.5" customHeight="1">
      <c r="A293" s="39"/>
      <c r="B293" s="47" t="s">
        <v>445</v>
      </c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8" t="s">
        <v>9</v>
      </c>
      <c r="W293" s="48"/>
      <c r="X293" s="48"/>
      <c r="Y293" s="49" t="s">
        <v>9</v>
      </c>
      <c r="Z293" s="49"/>
      <c r="AA293" s="49"/>
      <c r="AB293" s="49"/>
      <c r="AC293" s="49" t="s">
        <v>9</v>
      </c>
      <c r="AD293" s="49"/>
      <c r="AE293" s="49"/>
      <c r="AF293" s="49" t="s">
        <v>9</v>
      </c>
      <c r="AG293" s="49"/>
      <c r="AH293" s="49"/>
      <c r="AI293" s="49" t="s">
        <v>9</v>
      </c>
      <c r="AJ293" s="49"/>
      <c r="AK293" s="49" t="s">
        <v>9</v>
      </c>
      <c r="AL293" s="49"/>
      <c r="AM293" s="49"/>
      <c r="AN293" s="49"/>
      <c r="AO293" s="49" t="s">
        <v>9</v>
      </c>
      <c r="AP293" s="49"/>
      <c r="AQ293" s="49"/>
      <c r="AR293" s="49" t="s">
        <v>9</v>
      </c>
      <c r="AS293" s="49"/>
      <c r="AT293" s="49"/>
      <c r="AU293" s="49" t="s">
        <v>9</v>
      </c>
      <c r="AV293" s="49"/>
      <c r="AW293" s="49"/>
      <c r="AX293" s="49" t="s">
        <v>9</v>
      </c>
      <c r="AY293" s="49"/>
      <c r="AZ293" s="49" t="s">
        <v>9</v>
      </c>
      <c r="BA293" s="49"/>
      <c r="BB293" s="49"/>
      <c r="BC293" s="49"/>
      <c r="BD293" s="49"/>
      <c r="BE293" s="50" t="s">
        <v>9</v>
      </c>
      <c r="BF293" s="50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13.5" customHeight="1">
      <c r="A294" s="39"/>
      <c r="B294" s="51" t="s">
        <v>9</v>
      </c>
      <c r="C294" s="52" t="s">
        <v>446</v>
      </c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3" t="s">
        <v>498</v>
      </c>
      <c r="W294" s="53"/>
      <c r="X294" s="53"/>
      <c r="Y294" s="54" t="s">
        <v>74</v>
      </c>
      <c r="Z294" s="54"/>
      <c r="AA294" s="54"/>
      <c r="AB294" s="54"/>
      <c r="AC294" s="54" t="s">
        <v>74</v>
      </c>
      <c r="AD294" s="54"/>
      <c r="AE294" s="54"/>
      <c r="AF294" s="54" t="s">
        <v>74</v>
      </c>
      <c r="AG294" s="54"/>
      <c r="AH294" s="54"/>
      <c r="AI294" s="54" t="s">
        <v>74</v>
      </c>
      <c r="AJ294" s="54"/>
      <c r="AK294" s="54" t="s">
        <v>74</v>
      </c>
      <c r="AL294" s="54"/>
      <c r="AM294" s="54"/>
      <c r="AN294" s="54"/>
      <c r="AO294" s="54" t="s">
        <v>74</v>
      </c>
      <c r="AP294" s="54"/>
      <c r="AQ294" s="54"/>
      <c r="AR294" s="54" t="s">
        <v>74</v>
      </c>
      <c r="AS294" s="54"/>
      <c r="AT294" s="54"/>
      <c r="AU294" s="54" t="s">
        <v>74</v>
      </c>
      <c r="AV294" s="54"/>
      <c r="AW294" s="54"/>
      <c r="AX294" s="54" t="s">
        <v>74</v>
      </c>
      <c r="AY294" s="54"/>
      <c r="AZ294" s="54" t="s">
        <v>74</v>
      </c>
      <c r="BA294" s="54"/>
      <c r="BB294" s="54"/>
      <c r="BC294" s="54"/>
      <c r="BD294" s="54"/>
      <c r="BE294" s="55" t="s">
        <v>74</v>
      </c>
      <c r="BF294" s="55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13.5" customHeight="1">
      <c r="A295" s="39"/>
      <c r="B295" s="56" t="s">
        <v>9</v>
      </c>
      <c r="C295" s="57" t="s">
        <v>448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499</v>
      </c>
      <c r="W295" s="58"/>
      <c r="X295" s="58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13.5" customHeight="1">
      <c r="A296" s="39"/>
      <c r="B296" s="56" t="s">
        <v>9</v>
      </c>
      <c r="C296" s="57" t="s">
        <v>450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500</v>
      </c>
      <c r="W296" s="58"/>
      <c r="X296" s="58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56" t="s">
        <v>9</v>
      </c>
      <c r="C297" s="57" t="s">
        <v>210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501</v>
      </c>
      <c r="W297" s="58"/>
      <c r="X297" s="58"/>
      <c r="Y297" s="25" t="s">
        <v>74</v>
      </c>
      <c r="Z297" s="25"/>
      <c r="AA297" s="25"/>
      <c r="AB297" s="25"/>
      <c r="AC297" s="25" t="s">
        <v>74</v>
      </c>
      <c r="AD297" s="25"/>
      <c r="AE297" s="25"/>
      <c r="AF297" s="25" t="s">
        <v>74</v>
      </c>
      <c r="AG297" s="25"/>
      <c r="AH297" s="25"/>
      <c r="AI297" s="25" t="s">
        <v>74</v>
      </c>
      <c r="AJ297" s="25"/>
      <c r="AK297" s="25" t="s">
        <v>74</v>
      </c>
      <c r="AL297" s="25"/>
      <c r="AM297" s="25"/>
      <c r="AN297" s="25"/>
      <c r="AO297" s="25" t="s">
        <v>74</v>
      </c>
      <c r="AP297" s="25"/>
      <c r="AQ297" s="25"/>
      <c r="AR297" s="25" t="s">
        <v>74</v>
      </c>
      <c r="AS297" s="25"/>
      <c r="AT297" s="25"/>
      <c r="AU297" s="25" t="s">
        <v>74</v>
      </c>
      <c r="AV297" s="25"/>
      <c r="AW297" s="25"/>
      <c r="AX297" s="25" t="s">
        <v>74</v>
      </c>
      <c r="AY297" s="25"/>
      <c r="AZ297" s="25" t="s">
        <v>74</v>
      </c>
      <c r="BA297" s="25"/>
      <c r="BB297" s="25"/>
      <c r="BC297" s="25"/>
      <c r="BD297" s="25"/>
      <c r="BE297" s="46" t="s">
        <v>74</v>
      </c>
      <c r="BF297" s="46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13.5" customHeight="1">
      <c r="A298" s="39"/>
      <c r="B298" s="56" t="s">
        <v>9</v>
      </c>
      <c r="C298" s="57" t="s">
        <v>453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502</v>
      </c>
      <c r="W298" s="58"/>
      <c r="X298" s="58"/>
      <c r="Y298" s="25" t="s">
        <v>74</v>
      </c>
      <c r="Z298" s="25"/>
      <c r="AA298" s="25"/>
      <c r="AB298" s="25"/>
      <c r="AC298" s="25" t="s">
        <v>74</v>
      </c>
      <c r="AD298" s="25"/>
      <c r="AE298" s="25"/>
      <c r="AF298" s="25" t="s">
        <v>74</v>
      </c>
      <c r="AG298" s="25"/>
      <c r="AH298" s="25"/>
      <c r="AI298" s="25" t="s">
        <v>74</v>
      </c>
      <c r="AJ298" s="25"/>
      <c r="AK298" s="25" t="s">
        <v>74</v>
      </c>
      <c r="AL298" s="25"/>
      <c r="AM298" s="25"/>
      <c r="AN298" s="25"/>
      <c r="AO298" s="25" t="s">
        <v>74</v>
      </c>
      <c r="AP298" s="25"/>
      <c r="AQ298" s="25"/>
      <c r="AR298" s="25" t="s">
        <v>74</v>
      </c>
      <c r="AS298" s="25"/>
      <c r="AT298" s="25"/>
      <c r="AU298" s="25" t="s">
        <v>74</v>
      </c>
      <c r="AV298" s="25"/>
      <c r="AW298" s="25"/>
      <c r="AX298" s="25" t="s">
        <v>74</v>
      </c>
      <c r="AY298" s="25"/>
      <c r="AZ298" s="25" t="s">
        <v>74</v>
      </c>
      <c r="BA298" s="25"/>
      <c r="BB298" s="25"/>
      <c r="BC298" s="25"/>
      <c r="BD298" s="25"/>
      <c r="BE298" s="46" t="s">
        <v>74</v>
      </c>
      <c r="BF298" s="46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24" customHeight="1">
      <c r="A299" s="39"/>
      <c r="B299" s="56" t="s">
        <v>9</v>
      </c>
      <c r="C299" s="57" t="s">
        <v>455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503</v>
      </c>
      <c r="W299" s="58"/>
      <c r="X299" s="58"/>
      <c r="Y299" s="25" t="s">
        <v>74</v>
      </c>
      <c r="Z299" s="25"/>
      <c r="AA299" s="25"/>
      <c r="AB299" s="25"/>
      <c r="AC299" s="25" t="s">
        <v>74</v>
      </c>
      <c r="AD299" s="25"/>
      <c r="AE299" s="25"/>
      <c r="AF299" s="25" t="s">
        <v>74</v>
      </c>
      <c r="AG299" s="25"/>
      <c r="AH299" s="25"/>
      <c r="AI299" s="25" t="s">
        <v>74</v>
      </c>
      <c r="AJ299" s="25"/>
      <c r="AK299" s="25" t="s">
        <v>74</v>
      </c>
      <c r="AL299" s="25"/>
      <c r="AM299" s="25"/>
      <c r="AN299" s="25"/>
      <c r="AO299" s="25" t="s">
        <v>74</v>
      </c>
      <c r="AP299" s="25"/>
      <c r="AQ299" s="25"/>
      <c r="AR299" s="25" t="s">
        <v>74</v>
      </c>
      <c r="AS299" s="25"/>
      <c r="AT299" s="25"/>
      <c r="AU299" s="25" t="s">
        <v>74</v>
      </c>
      <c r="AV299" s="25"/>
      <c r="AW299" s="25"/>
      <c r="AX299" s="25" t="s">
        <v>74</v>
      </c>
      <c r="AY299" s="25"/>
      <c r="AZ299" s="25" t="s">
        <v>74</v>
      </c>
      <c r="BA299" s="25"/>
      <c r="BB299" s="25"/>
      <c r="BC299" s="25"/>
      <c r="BD299" s="25"/>
      <c r="BE299" s="46" t="s">
        <v>74</v>
      </c>
      <c r="BF299" s="46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24" customHeight="1">
      <c r="A300" s="39"/>
      <c r="B300" s="56" t="s">
        <v>9</v>
      </c>
      <c r="C300" s="57" t="s">
        <v>457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504</v>
      </c>
      <c r="W300" s="58"/>
      <c r="X300" s="58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56" t="s">
        <v>9</v>
      </c>
      <c r="C301" s="57" t="s">
        <v>459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505</v>
      </c>
      <c r="W301" s="58"/>
      <c r="X301" s="58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24" customHeight="1">
      <c r="A302" s="39"/>
      <c r="B302" s="56" t="s">
        <v>9</v>
      </c>
      <c r="C302" s="57" t="s">
        <v>461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506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24" customHeight="1">
      <c r="A303" s="39"/>
      <c r="B303" s="44" t="s">
        <v>507</v>
      </c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5" t="s">
        <v>508</v>
      </c>
      <c r="W303" s="45"/>
      <c r="X303" s="45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13.5" customHeight="1">
      <c r="A304" s="39"/>
      <c r="B304" s="47" t="s">
        <v>445</v>
      </c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8" t="s">
        <v>9</v>
      </c>
      <c r="W304" s="48"/>
      <c r="X304" s="48"/>
      <c r="Y304" s="49" t="s">
        <v>9</v>
      </c>
      <c r="Z304" s="49"/>
      <c r="AA304" s="49"/>
      <c r="AB304" s="49"/>
      <c r="AC304" s="49" t="s">
        <v>9</v>
      </c>
      <c r="AD304" s="49"/>
      <c r="AE304" s="49"/>
      <c r="AF304" s="49" t="s">
        <v>9</v>
      </c>
      <c r="AG304" s="49"/>
      <c r="AH304" s="49"/>
      <c r="AI304" s="49" t="s">
        <v>9</v>
      </c>
      <c r="AJ304" s="49"/>
      <c r="AK304" s="49" t="s">
        <v>9</v>
      </c>
      <c r="AL304" s="49"/>
      <c r="AM304" s="49"/>
      <c r="AN304" s="49"/>
      <c r="AO304" s="49" t="s">
        <v>9</v>
      </c>
      <c r="AP304" s="49"/>
      <c r="AQ304" s="49"/>
      <c r="AR304" s="49" t="s">
        <v>9</v>
      </c>
      <c r="AS304" s="49"/>
      <c r="AT304" s="49"/>
      <c r="AU304" s="49" t="s">
        <v>9</v>
      </c>
      <c r="AV304" s="49"/>
      <c r="AW304" s="49"/>
      <c r="AX304" s="49" t="s">
        <v>9</v>
      </c>
      <c r="AY304" s="49"/>
      <c r="AZ304" s="49" t="s">
        <v>9</v>
      </c>
      <c r="BA304" s="49"/>
      <c r="BB304" s="49"/>
      <c r="BC304" s="49"/>
      <c r="BD304" s="49"/>
      <c r="BE304" s="50" t="s">
        <v>9</v>
      </c>
      <c r="BF304" s="50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13.5" customHeight="1">
      <c r="A305" s="39"/>
      <c r="B305" s="51" t="s">
        <v>9</v>
      </c>
      <c r="C305" s="52" t="s">
        <v>446</v>
      </c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3" t="s">
        <v>509</v>
      </c>
      <c r="W305" s="53"/>
      <c r="X305" s="53"/>
      <c r="Y305" s="54" t="s">
        <v>74</v>
      </c>
      <c r="Z305" s="54"/>
      <c r="AA305" s="54"/>
      <c r="AB305" s="54"/>
      <c r="AC305" s="54" t="s">
        <v>74</v>
      </c>
      <c r="AD305" s="54"/>
      <c r="AE305" s="54"/>
      <c r="AF305" s="54" t="s">
        <v>74</v>
      </c>
      <c r="AG305" s="54"/>
      <c r="AH305" s="54"/>
      <c r="AI305" s="54" t="s">
        <v>74</v>
      </c>
      <c r="AJ305" s="54"/>
      <c r="AK305" s="54" t="s">
        <v>74</v>
      </c>
      <c r="AL305" s="54"/>
      <c r="AM305" s="54"/>
      <c r="AN305" s="54"/>
      <c r="AO305" s="54" t="s">
        <v>74</v>
      </c>
      <c r="AP305" s="54"/>
      <c r="AQ305" s="54"/>
      <c r="AR305" s="54" t="s">
        <v>74</v>
      </c>
      <c r="AS305" s="54"/>
      <c r="AT305" s="54"/>
      <c r="AU305" s="54" t="s">
        <v>74</v>
      </c>
      <c r="AV305" s="54"/>
      <c r="AW305" s="54"/>
      <c r="AX305" s="54" t="s">
        <v>74</v>
      </c>
      <c r="AY305" s="54"/>
      <c r="AZ305" s="54" t="s">
        <v>74</v>
      </c>
      <c r="BA305" s="54"/>
      <c r="BB305" s="54"/>
      <c r="BC305" s="54"/>
      <c r="BD305" s="54"/>
      <c r="BE305" s="55" t="s">
        <v>74</v>
      </c>
      <c r="BF305" s="55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13.5" customHeight="1">
      <c r="A306" s="39"/>
      <c r="B306" s="56" t="s">
        <v>9</v>
      </c>
      <c r="C306" s="57" t="s">
        <v>448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510</v>
      </c>
      <c r="W306" s="58"/>
      <c r="X306" s="58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13.5" customHeight="1">
      <c r="A307" s="39"/>
      <c r="B307" s="56" t="s">
        <v>9</v>
      </c>
      <c r="C307" s="57" t="s">
        <v>450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511</v>
      </c>
      <c r="W307" s="58"/>
      <c r="X307" s="58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13.5" customHeight="1">
      <c r="A308" s="39"/>
      <c r="B308" s="56" t="s">
        <v>9</v>
      </c>
      <c r="C308" s="57" t="s">
        <v>210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512</v>
      </c>
      <c r="W308" s="58"/>
      <c r="X308" s="58"/>
      <c r="Y308" s="25" t="s">
        <v>74</v>
      </c>
      <c r="Z308" s="25"/>
      <c r="AA308" s="25"/>
      <c r="AB308" s="25"/>
      <c r="AC308" s="25" t="s">
        <v>74</v>
      </c>
      <c r="AD308" s="25"/>
      <c r="AE308" s="25"/>
      <c r="AF308" s="25" t="s">
        <v>74</v>
      </c>
      <c r="AG308" s="25"/>
      <c r="AH308" s="25"/>
      <c r="AI308" s="25" t="s">
        <v>74</v>
      </c>
      <c r="AJ308" s="25"/>
      <c r="AK308" s="25" t="s">
        <v>74</v>
      </c>
      <c r="AL308" s="25"/>
      <c r="AM308" s="25"/>
      <c r="AN308" s="25"/>
      <c r="AO308" s="25" t="s">
        <v>74</v>
      </c>
      <c r="AP308" s="25"/>
      <c r="AQ308" s="25"/>
      <c r="AR308" s="25" t="s">
        <v>74</v>
      </c>
      <c r="AS308" s="25"/>
      <c r="AT308" s="25"/>
      <c r="AU308" s="25" t="s">
        <v>74</v>
      </c>
      <c r="AV308" s="25"/>
      <c r="AW308" s="25"/>
      <c r="AX308" s="25" t="s">
        <v>74</v>
      </c>
      <c r="AY308" s="25"/>
      <c r="AZ308" s="25" t="s">
        <v>74</v>
      </c>
      <c r="BA308" s="25"/>
      <c r="BB308" s="25"/>
      <c r="BC308" s="25"/>
      <c r="BD308" s="25"/>
      <c r="BE308" s="46" t="s">
        <v>74</v>
      </c>
      <c r="BF308" s="46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13.5" customHeight="1">
      <c r="A309" s="39"/>
      <c r="B309" s="56" t="s">
        <v>9</v>
      </c>
      <c r="C309" s="57" t="s">
        <v>453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513</v>
      </c>
      <c r="W309" s="58"/>
      <c r="X309" s="58"/>
      <c r="Y309" s="25" t="s">
        <v>74</v>
      </c>
      <c r="Z309" s="25"/>
      <c r="AA309" s="25"/>
      <c r="AB309" s="25"/>
      <c r="AC309" s="25" t="s">
        <v>74</v>
      </c>
      <c r="AD309" s="25"/>
      <c r="AE309" s="25"/>
      <c r="AF309" s="25" t="s">
        <v>74</v>
      </c>
      <c r="AG309" s="25"/>
      <c r="AH309" s="25"/>
      <c r="AI309" s="25" t="s">
        <v>74</v>
      </c>
      <c r="AJ309" s="25"/>
      <c r="AK309" s="25" t="s">
        <v>74</v>
      </c>
      <c r="AL309" s="25"/>
      <c r="AM309" s="25"/>
      <c r="AN309" s="25"/>
      <c r="AO309" s="25" t="s">
        <v>74</v>
      </c>
      <c r="AP309" s="25"/>
      <c r="AQ309" s="25"/>
      <c r="AR309" s="25" t="s">
        <v>74</v>
      </c>
      <c r="AS309" s="25"/>
      <c r="AT309" s="25"/>
      <c r="AU309" s="25" t="s">
        <v>74</v>
      </c>
      <c r="AV309" s="25"/>
      <c r="AW309" s="25"/>
      <c r="AX309" s="25" t="s">
        <v>74</v>
      </c>
      <c r="AY309" s="25"/>
      <c r="AZ309" s="25" t="s">
        <v>74</v>
      </c>
      <c r="BA309" s="25"/>
      <c r="BB309" s="25"/>
      <c r="BC309" s="25"/>
      <c r="BD309" s="25"/>
      <c r="BE309" s="46" t="s">
        <v>74</v>
      </c>
      <c r="BF309" s="46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24" customHeight="1">
      <c r="A310" s="39"/>
      <c r="B310" s="56" t="s">
        <v>9</v>
      </c>
      <c r="C310" s="57" t="s">
        <v>455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514</v>
      </c>
      <c r="W310" s="58"/>
      <c r="X310" s="58"/>
      <c r="Y310" s="25" t="s">
        <v>74</v>
      </c>
      <c r="Z310" s="25"/>
      <c r="AA310" s="25"/>
      <c r="AB310" s="25"/>
      <c r="AC310" s="25" t="s">
        <v>74</v>
      </c>
      <c r="AD310" s="25"/>
      <c r="AE310" s="25"/>
      <c r="AF310" s="25" t="s">
        <v>74</v>
      </c>
      <c r="AG310" s="25"/>
      <c r="AH310" s="25"/>
      <c r="AI310" s="25" t="s">
        <v>74</v>
      </c>
      <c r="AJ310" s="25"/>
      <c r="AK310" s="25" t="s">
        <v>74</v>
      </c>
      <c r="AL310" s="25"/>
      <c r="AM310" s="25"/>
      <c r="AN310" s="25"/>
      <c r="AO310" s="25" t="s">
        <v>74</v>
      </c>
      <c r="AP310" s="25"/>
      <c r="AQ310" s="25"/>
      <c r="AR310" s="25" t="s">
        <v>74</v>
      </c>
      <c r="AS310" s="25"/>
      <c r="AT310" s="25"/>
      <c r="AU310" s="25" t="s">
        <v>74</v>
      </c>
      <c r="AV310" s="25"/>
      <c r="AW310" s="25"/>
      <c r="AX310" s="25" t="s">
        <v>74</v>
      </c>
      <c r="AY310" s="25"/>
      <c r="AZ310" s="25" t="s">
        <v>74</v>
      </c>
      <c r="BA310" s="25"/>
      <c r="BB310" s="25"/>
      <c r="BC310" s="25"/>
      <c r="BD310" s="25"/>
      <c r="BE310" s="46" t="s">
        <v>74</v>
      </c>
      <c r="BF310" s="46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24" customHeight="1">
      <c r="A311" s="39"/>
      <c r="B311" s="56" t="s">
        <v>9</v>
      </c>
      <c r="C311" s="57" t="s">
        <v>457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515</v>
      </c>
      <c r="W311" s="58"/>
      <c r="X311" s="58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13.5" customHeight="1">
      <c r="A312" s="39"/>
      <c r="B312" s="56" t="s">
        <v>9</v>
      </c>
      <c r="C312" s="57" t="s">
        <v>459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516</v>
      </c>
      <c r="W312" s="58"/>
      <c r="X312" s="58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24" customHeight="1">
      <c r="A313" s="39"/>
      <c r="B313" s="56" t="s">
        <v>9</v>
      </c>
      <c r="C313" s="57" t="s">
        <v>461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517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13.5" customHeight="1">
      <c r="A314" s="39"/>
      <c r="B314" s="44" t="s">
        <v>518</v>
      </c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5" t="s">
        <v>519</v>
      </c>
      <c r="W314" s="45"/>
      <c r="X314" s="45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13.5" customHeight="1">
      <c r="A315" s="39"/>
      <c r="B315" s="47" t="s">
        <v>445</v>
      </c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8" t="s">
        <v>9</v>
      </c>
      <c r="W315" s="48"/>
      <c r="X315" s="48"/>
      <c r="Y315" s="49" t="s">
        <v>9</v>
      </c>
      <c r="Z315" s="49"/>
      <c r="AA315" s="49"/>
      <c r="AB315" s="49"/>
      <c r="AC315" s="49" t="s">
        <v>9</v>
      </c>
      <c r="AD315" s="49"/>
      <c r="AE315" s="49"/>
      <c r="AF315" s="49" t="s">
        <v>9</v>
      </c>
      <c r="AG315" s="49"/>
      <c r="AH315" s="49"/>
      <c r="AI315" s="49" t="s">
        <v>9</v>
      </c>
      <c r="AJ315" s="49"/>
      <c r="AK315" s="49" t="s">
        <v>9</v>
      </c>
      <c r="AL315" s="49"/>
      <c r="AM315" s="49"/>
      <c r="AN315" s="49"/>
      <c r="AO315" s="49" t="s">
        <v>9</v>
      </c>
      <c r="AP315" s="49"/>
      <c r="AQ315" s="49"/>
      <c r="AR315" s="49" t="s">
        <v>9</v>
      </c>
      <c r="AS315" s="49"/>
      <c r="AT315" s="49"/>
      <c r="AU315" s="49" t="s">
        <v>9</v>
      </c>
      <c r="AV315" s="49"/>
      <c r="AW315" s="49"/>
      <c r="AX315" s="49" t="s">
        <v>9</v>
      </c>
      <c r="AY315" s="49"/>
      <c r="AZ315" s="49" t="s">
        <v>9</v>
      </c>
      <c r="BA315" s="49"/>
      <c r="BB315" s="49"/>
      <c r="BC315" s="49"/>
      <c r="BD315" s="49"/>
      <c r="BE315" s="50" t="s">
        <v>9</v>
      </c>
      <c r="BF315" s="50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13.5" customHeight="1">
      <c r="A316" s="39"/>
      <c r="B316" s="51" t="s">
        <v>9</v>
      </c>
      <c r="C316" s="52" t="s">
        <v>446</v>
      </c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3" t="s">
        <v>520</v>
      </c>
      <c r="W316" s="53"/>
      <c r="X316" s="53"/>
      <c r="Y316" s="54" t="s">
        <v>74</v>
      </c>
      <c r="Z316" s="54"/>
      <c r="AA316" s="54"/>
      <c r="AB316" s="54"/>
      <c r="AC316" s="54" t="s">
        <v>74</v>
      </c>
      <c r="AD316" s="54"/>
      <c r="AE316" s="54"/>
      <c r="AF316" s="54" t="s">
        <v>74</v>
      </c>
      <c r="AG316" s="54"/>
      <c r="AH316" s="54"/>
      <c r="AI316" s="54" t="s">
        <v>74</v>
      </c>
      <c r="AJ316" s="54"/>
      <c r="AK316" s="54" t="s">
        <v>74</v>
      </c>
      <c r="AL316" s="54"/>
      <c r="AM316" s="54"/>
      <c r="AN316" s="54"/>
      <c r="AO316" s="54" t="s">
        <v>74</v>
      </c>
      <c r="AP316" s="54"/>
      <c r="AQ316" s="54"/>
      <c r="AR316" s="54" t="s">
        <v>74</v>
      </c>
      <c r="AS316" s="54"/>
      <c r="AT316" s="54"/>
      <c r="AU316" s="54" t="s">
        <v>74</v>
      </c>
      <c r="AV316" s="54"/>
      <c r="AW316" s="54"/>
      <c r="AX316" s="54" t="s">
        <v>74</v>
      </c>
      <c r="AY316" s="54"/>
      <c r="AZ316" s="54" t="s">
        <v>74</v>
      </c>
      <c r="BA316" s="54"/>
      <c r="BB316" s="54"/>
      <c r="BC316" s="54"/>
      <c r="BD316" s="54"/>
      <c r="BE316" s="55" t="s">
        <v>74</v>
      </c>
      <c r="BF316" s="55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13.5" customHeight="1">
      <c r="A317" s="39"/>
      <c r="B317" s="56" t="s">
        <v>9</v>
      </c>
      <c r="C317" s="57" t="s">
        <v>448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521</v>
      </c>
      <c r="W317" s="58"/>
      <c r="X317" s="58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13.5" customHeight="1">
      <c r="A318" s="39"/>
      <c r="B318" s="56" t="s">
        <v>9</v>
      </c>
      <c r="C318" s="57" t="s">
        <v>450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522</v>
      </c>
      <c r="W318" s="58"/>
      <c r="X318" s="58"/>
      <c r="Y318" s="25" t="s">
        <v>74</v>
      </c>
      <c r="Z318" s="25"/>
      <c r="AA318" s="25"/>
      <c r="AB318" s="25"/>
      <c r="AC318" s="25" t="s">
        <v>74</v>
      </c>
      <c r="AD318" s="25"/>
      <c r="AE318" s="25"/>
      <c r="AF318" s="25" t="s">
        <v>74</v>
      </c>
      <c r="AG318" s="25"/>
      <c r="AH318" s="25"/>
      <c r="AI318" s="25" t="s">
        <v>74</v>
      </c>
      <c r="AJ318" s="25"/>
      <c r="AK318" s="25" t="s">
        <v>74</v>
      </c>
      <c r="AL318" s="25"/>
      <c r="AM318" s="25"/>
      <c r="AN318" s="25"/>
      <c r="AO318" s="25" t="s">
        <v>74</v>
      </c>
      <c r="AP318" s="25"/>
      <c r="AQ318" s="25"/>
      <c r="AR318" s="25" t="s">
        <v>74</v>
      </c>
      <c r="AS318" s="25"/>
      <c r="AT318" s="25"/>
      <c r="AU318" s="25" t="s">
        <v>74</v>
      </c>
      <c r="AV318" s="25"/>
      <c r="AW318" s="25"/>
      <c r="AX318" s="25" t="s">
        <v>74</v>
      </c>
      <c r="AY318" s="25"/>
      <c r="AZ318" s="25" t="s">
        <v>74</v>
      </c>
      <c r="BA318" s="25"/>
      <c r="BB318" s="25"/>
      <c r="BC318" s="25"/>
      <c r="BD318" s="25"/>
      <c r="BE318" s="46" t="s">
        <v>74</v>
      </c>
      <c r="BF318" s="46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39"/>
      <c r="B319" s="56" t="s">
        <v>9</v>
      </c>
      <c r="C319" s="57" t="s">
        <v>210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523</v>
      </c>
      <c r="W319" s="58"/>
      <c r="X319" s="58"/>
      <c r="Y319" s="25" t="s">
        <v>74</v>
      </c>
      <c r="Z319" s="25"/>
      <c r="AA319" s="25"/>
      <c r="AB319" s="25"/>
      <c r="AC319" s="25" t="s">
        <v>74</v>
      </c>
      <c r="AD319" s="25"/>
      <c r="AE319" s="25"/>
      <c r="AF319" s="25" t="s">
        <v>74</v>
      </c>
      <c r="AG319" s="25"/>
      <c r="AH319" s="25"/>
      <c r="AI319" s="25" t="s">
        <v>74</v>
      </c>
      <c r="AJ319" s="25"/>
      <c r="AK319" s="25" t="s">
        <v>74</v>
      </c>
      <c r="AL319" s="25"/>
      <c r="AM319" s="25"/>
      <c r="AN319" s="25"/>
      <c r="AO319" s="25" t="s">
        <v>74</v>
      </c>
      <c r="AP319" s="25"/>
      <c r="AQ319" s="25"/>
      <c r="AR319" s="25" t="s">
        <v>74</v>
      </c>
      <c r="AS319" s="25"/>
      <c r="AT319" s="25"/>
      <c r="AU319" s="25" t="s">
        <v>74</v>
      </c>
      <c r="AV319" s="25"/>
      <c r="AW319" s="25"/>
      <c r="AX319" s="25" t="s">
        <v>74</v>
      </c>
      <c r="AY319" s="25"/>
      <c r="AZ319" s="25" t="s">
        <v>74</v>
      </c>
      <c r="BA319" s="25"/>
      <c r="BB319" s="25"/>
      <c r="BC319" s="25"/>
      <c r="BD319" s="25"/>
      <c r="BE319" s="46" t="s">
        <v>74</v>
      </c>
      <c r="BF319" s="46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13.5" customHeight="1">
      <c r="A320" s="39"/>
      <c r="B320" s="56" t="s">
        <v>9</v>
      </c>
      <c r="C320" s="57" t="s">
        <v>453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524</v>
      </c>
      <c r="W320" s="58"/>
      <c r="X320" s="58"/>
      <c r="Y320" s="25" t="s">
        <v>74</v>
      </c>
      <c r="Z320" s="25"/>
      <c r="AA320" s="25"/>
      <c r="AB320" s="25"/>
      <c r="AC320" s="25" t="s">
        <v>74</v>
      </c>
      <c r="AD320" s="25"/>
      <c r="AE320" s="25"/>
      <c r="AF320" s="25" t="s">
        <v>74</v>
      </c>
      <c r="AG320" s="25"/>
      <c r="AH320" s="25"/>
      <c r="AI320" s="25" t="s">
        <v>74</v>
      </c>
      <c r="AJ320" s="25"/>
      <c r="AK320" s="25" t="s">
        <v>74</v>
      </c>
      <c r="AL320" s="25"/>
      <c r="AM320" s="25"/>
      <c r="AN320" s="25"/>
      <c r="AO320" s="25" t="s">
        <v>74</v>
      </c>
      <c r="AP320" s="25"/>
      <c r="AQ320" s="25"/>
      <c r="AR320" s="25" t="s">
        <v>74</v>
      </c>
      <c r="AS320" s="25"/>
      <c r="AT320" s="25"/>
      <c r="AU320" s="25" t="s">
        <v>74</v>
      </c>
      <c r="AV320" s="25"/>
      <c r="AW320" s="25"/>
      <c r="AX320" s="25" t="s">
        <v>74</v>
      </c>
      <c r="AY320" s="25"/>
      <c r="AZ320" s="25" t="s">
        <v>74</v>
      </c>
      <c r="BA320" s="25"/>
      <c r="BB320" s="25"/>
      <c r="BC320" s="25"/>
      <c r="BD320" s="25"/>
      <c r="BE320" s="46" t="s">
        <v>74</v>
      </c>
      <c r="BF320" s="46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24" customHeight="1">
      <c r="A321" s="39"/>
      <c r="B321" s="56" t="s">
        <v>9</v>
      </c>
      <c r="C321" s="57" t="s">
        <v>455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525</v>
      </c>
      <c r="W321" s="58"/>
      <c r="X321" s="58"/>
      <c r="Y321" s="25" t="s">
        <v>74</v>
      </c>
      <c r="Z321" s="25"/>
      <c r="AA321" s="25"/>
      <c r="AB321" s="25"/>
      <c r="AC321" s="25" t="s">
        <v>74</v>
      </c>
      <c r="AD321" s="25"/>
      <c r="AE321" s="25"/>
      <c r="AF321" s="25" t="s">
        <v>74</v>
      </c>
      <c r="AG321" s="25"/>
      <c r="AH321" s="25"/>
      <c r="AI321" s="25" t="s">
        <v>74</v>
      </c>
      <c r="AJ321" s="25"/>
      <c r="AK321" s="25" t="s">
        <v>74</v>
      </c>
      <c r="AL321" s="25"/>
      <c r="AM321" s="25"/>
      <c r="AN321" s="25"/>
      <c r="AO321" s="25" t="s">
        <v>74</v>
      </c>
      <c r="AP321" s="25"/>
      <c r="AQ321" s="25"/>
      <c r="AR321" s="25" t="s">
        <v>74</v>
      </c>
      <c r="AS321" s="25"/>
      <c r="AT321" s="25"/>
      <c r="AU321" s="25" t="s">
        <v>74</v>
      </c>
      <c r="AV321" s="25"/>
      <c r="AW321" s="25"/>
      <c r="AX321" s="25" t="s">
        <v>74</v>
      </c>
      <c r="AY321" s="25"/>
      <c r="AZ321" s="25" t="s">
        <v>74</v>
      </c>
      <c r="BA321" s="25"/>
      <c r="BB321" s="25"/>
      <c r="BC321" s="25"/>
      <c r="BD321" s="25"/>
      <c r="BE321" s="46" t="s">
        <v>74</v>
      </c>
      <c r="BF321" s="46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24" customHeight="1">
      <c r="A322" s="39"/>
      <c r="B322" s="56" t="s">
        <v>9</v>
      </c>
      <c r="C322" s="57" t="s">
        <v>457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526</v>
      </c>
      <c r="W322" s="58"/>
      <c r="X322" s="58"/>
      <c r="Y322" s="25" t="s">
        <v>74</v>
      </c>
      <c r="Z322" s="25"/>
      <c r="AA322" s="25"/>
      <c r="AB322" s="25"/>
      <c r="AC322" s="25" t="s">
        <v>74</v>
      </c>
      <c r="AD322" s="25"/>
      <c r="AE322" s="25"/>
      <c r="AF322" s="25" t="s">
        <v>74</v>
      </c>
      <c r="AG322" s="25"/>
      <c r="AH322" s="25"/>
      <c r="AI322" s="25" t="s">
        <v>74</v>
      </c>
      <c r="AJ322" s="25"/>
      <c r="AK322" s="25" t="s">
        <v>74</v>
      </c>
      <c r="AL322" s="25"/>
      <c r="AM322" s="25"/>
      <c r="AN322" s="25"/>
      <c r="AO322" s="25" t="s">
        <v>74</v>
      </c>
      <c r="AP322" s="25"/>
      <c r="AQ322" s="25"/>
      <c r="AR322" s="25" t="s">
        <v>74</v>
      </c>
      <c r="AS322" s="25"/>
      <c r="AT322" s="25"/>
      <c r="AU322" s="25" t="s">
        <v>74</v>
      </c>
      <c r="AV322" s="25"/>
      <c r="AW322" s="25"/>
      <c r="AX322" s="25" t="s">
        <v>74</v>
      </c>
      <c r="AY322" s="25"/>
      <c r="AZ322" s="25" t="s">
        <v>74</v>
      </c>
      <c r="BA322" s="25"/>
      <c r="BB322" s="25"/>
      <c r="BC322" s="25"/>
      <c r="BD322" s="25"/>
      <c r="BE322" s="46" t="s">
        <v>74</v>
      </c>
      <c r="BF322" s="46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39"/>
      <c r="B323" s="56" t="s">
        <v>9</v>
      </c>
      <c r="C323" s="57" t="s">
        <v>459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527</v>
      </c>
      <c r="W323" s="58"/>
      <c r="X323" s="58"/>
      <c r="Y323" s="25" t="s">
        <v>74</v>
      </c>
      <c r="Z323" s="25"/>
      <c r="AA323" s="25"/>
      <c r="AB323" s="25"/>
      <c r="AC323" s="25" t="s">
        <v>74</v>
      </c>
      <c r="AD323" s="25"/>
      <c r="AE323" s="25"/>
      <c r="AF323" s="25" t="s">
        <v>74</v>
      </c>
      <c r="AG323" s="25"/>
      <c r="AH323" s="25"/>
      <c r="AI323" s="25" t="s">
        <v>74</v>
      </c>
      <c r="AJ323" s="25"/>
      <c r="AK323" s="25" t="s">
        <v>74</v>
      </c>
      <c r="AL323" s="25"/>
      <c r="AM323" s="25"/>
      <c r="AN323" s="25"/>
      <c r="AO323" s="25" t="s">
        <v>74</v>
      </c>
      <c r="AP323" s="25"/>
      <c r="AQ323" s="25"/>
      <c r="AR323" s="25" t="s">
        <v>74</v>
      </c>
      <c r="AS323" s="25"/>
      <c r="AT323" s="25"/>
      <c r="AU323" s="25" t="s">
        <v>74</v>
      </c>
      <c r="AV323" s="25"/>
      <c r="AW323" s="25"/>
      <c r="AX323" s="25" t="s">
        <v>74</v>
      </c>
      <c r="AY323" s="25"/>
      <c r="AZ323" s="25" t="s">
        <v>74</v>
      </c>
      <c r="BA323" s="25"/>
      <c r="BB323" s="25"/>
      <c r="BC323" s="25"/>
      <c r="BD323" s="25"/>
      <c r="BE323" s="46" t="s">
        <v>74</v>
      </c>
      <c r="BF323" s="46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24" customHeight="1">
      <c r="A324" s="39"/>
      <c r="B324" s="56" t="s">
        <v>9</v>
      </c>
      <c r="C324" s="57" t="s">
        <v>461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528</v>
      </c>
      <c r="W324" s="58"/>
      <c r="X324" s="58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5" t="s">
        <v>74</v>
      </c>
      <c r="AS324" s="25"/>
      <c r="AT324" s="25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46" t="s">
        <v>74</v>
      </c>
      <c r="BF324" s="46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13.5" customHeight="1">
      <c r="A325" s="39"/>
      <c r="B325" s="44" t="s">
        <v>529</v>
      </c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5" t="s">
        <v>530</v>
      </c>
      <c r="W325" s="45"/>
      <c r="X325" s="45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13.5" customHeight="1">
      <c r="A326" s="39"/>
      <c r="B326" s="47" t="s">
        <v>445</v>
      </c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8" t="s">
        <v>9</v>
      </c>
      <c r="W326" s="48"/>
      <c r="X326" s="48"/>
      <c r="Y326" s="49" t="s">
        <v>9</v>
      </c>
      <c r="Z326" s="49"/>
      <c r="AA326" s="49"/>
      <c r="AB326" s="49"/>
      <c r="AC326" s="49" t="s">
        <v>9</v>
      </c>
      <c r="AD326" s="49"/>
      <c r="AE326" s="49"/>
      <c r="AF326" s="49" t="s">
        <v>9</v>
      </c>
      <c r="AG326" s="49"/>
      <c r="AH326" s="49"/>
      <c r="AI326" s="49" t="s">
        <v>9</v>
      </c>
      <c r="AJ326" s="49"/>
      <c r="AK326" s="49" t="s">
        <v>9</v>
      </c>
      <c r="AL326" s="49"/>
      <c r="AM326" s="49"/>
      <c r="AN326" s="49"/>
      <c r="AO326" s="49" t="s">
        <v>9</v>
      </c>
      <c r="AP326" s="49"/>
      <c r="AQ326" s="49"/>
      <c r="AR326" s="49" t="s">
        <v>9</v>
      </c>
      <c r="AS326" s="49"/>
      <c r="AT326" s="49"/>
      <c r="AU326" s="49" t="s">
        <v>9</v>
      </c>
      <c r="AV326" s="49"/>
      <c r="AW326" s="49"/>
      <c r="AX326" s="49" t="s">
        <v>9</v>
      </c>
      <c r="AY326" s="49"/>
      <c r="AZ326" s="49" t="s">
        <v>9</v>
      </c>
      <c r="BA326" s="49"/>
      <c r="BB326" s="49"/>
      <c r="BC326" s="49"/>
      <c r="BD326" s="49"/>
      <c r="BE326" s="50" t="s">
        <v>9</v>
      </c>
      <c r="BF326" s="50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13.5" customHeight="1">
      <c r="A327" s="39"/>
      <c r="B327" s="51" t="s">
        <v>9</v>
      </c>
      <c r="C327" s="52" t="s">
        <v>446</v>
      </c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3" t="s">
        <v>531</v>
      </c>
      <c r="W327" s="53"/>
      <c r="X327" s="53"/>
      <c r="Y327" s="54" t="s">
        <v>74</v>
      </c>
      <c r="Z327" s="54"/>
      <c r="AA327" s="54"/>
      <c r="AB327" s="54"/>
      <c r="AC327" s="54" t="s">
        <v>74</v>
      </c>
      <c r="AD327" s="54"/>
      <c r="AE327" s="54"/>
      <c r="AF327" s="54" t="s">
        <v>74</v>
      </c>
      <c r="AG327" s="54"/>
      <c r="AH327" s="54"/>
      <c r="AI327" s="54" t="s">
        <v>74</v>
      </c>
      <c r="AJ327" s="54"/>
      <c r="AK327" s="54" t="s">
        <v>74</v>
      </c>
      <c r="AL327" s="54"/>
      <c r="AM327" s="54"/>
      <c r="AN327" s="54"/>
      <c r="AO327" s="54" t="s">
        <v>74</v>
      </c>
      <c r="AP327" s="54"/>
      <c r="AQ327" s="54"/>
      <c r="AR327" s="54" t="s">
        <v>74</v>
      </c>
      <c r="AS327" s="54"/>
      <c r="AT327" s="54"/>
      <c r="AU327" s="54" t="s">
        <v>74</v>
      </c>
      <c r="AV327" s="54"/>
      <c r="AW327" s="54"/>
      <c r="AX327" s="54" t="s">
        <v>74</v>
      </c>
      <c r="AY327" s="54"/>
      <c r="AZ327" s="54" t="s">
        <v>74</v>
      </c>
      <c r="BA327" s="54"/>
      <c r="BB327" s="54"/>
      <c r="BC327" s="54"/>
      <c r="BD327" s="54"/>
      <c r="BE327" s="55" t="s">
        <v>74</v>
      </c>
      <c r="BF327" s="55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13.5" customHeight="1">
      <c r="A328" s="39"/>
      <c r="B328" s="56" t="s">
        <v>9</v>
      </c>
      <c r="C328" s="57" t="s">
        <v>448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532</v>
      </c>
      <c r="W328" s="58"/>
      <c r="X328" s="58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13.5" customHeight="1">
      <c r="A329" s="39"/>
      <c r="B329" s="56" t="s">
        <v>9</v>
      </c>
      <c r="C329" s="57" t="s">
        <v>450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533</v>
      </c>
      <c r="W329" s="58"/>
      <c r="X329" s="58"/>
      <c r="Y329" s="25" t="s">
        <v>74</v>
      </c>
      <c r="Z329" s="25"/>
      <c r="AA329" s="25"/>
      <c r="AB329" s="25"/>
      <c r="AC329" s="25" t="s">
        <v>74</v>
      </c>
      <c r="AD329" s="25"/>
      <c r="AE329" s="25"/>
      <c r="AF329" s="25" t="s">
        <v>74</v>
      </c>
      <c r="AG329" s="25"/>
      <c r="AH329" s="25"/>
      <c r="AI329" s="25" t="s">
        <v>74</v>
      </c>
      <c r="AJ329" s="25"/>
      <c r="AK329" s="25" t="s">
        <v>74</v>
      </c>
      <c r="AL329" s="25"/>
      <c r="AM329" s="25"/>
      <c r="AN329" s="25"/>
      <c r="AO329" s="25" t="s">
        <v>74</v>
      </c>
      <c r="AP329" s="25"/>
      <c r="AQ329" s="25"/>
      <c r="AR329" s="25" t="s">
        <v>74</v>
      </c>
      <c r="AS329" s="25"/>
      <c r="AT329" s="25"/>
      <c r="AU329" s="25" t="s">
        <v>74</v>
      </c>
      <c r="AV329" s="25"/>
      <c r="AW329" s="25"/>
      <c r="AX329" s="25" t="s">
        <v>74</v>
      </c>
      <c r="AY329" s="25"/>
      <c r="AZ329" s="25" t="s">
        <v>74</v>
      </c>
      <c r="BA329" s="25"/>
      <c r="BB329" s="25"/>
      <c r="BC329" s="25"/>
      <c r="BD329" s="25"/>
      <c r="BE329" s="46" t="s">
        <v>74</v>
      </c>
      <c r="BF329" s="46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39"/>
      <c r="B330" s="56" t="s">
        <v>9</v>
      </c>
      <c r="C330" s="57" t="s">
        <v>210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534</v>
      </c>
      <c r="W330" s="58"/>
      <c r="X330" s="58"/>
      <c r="Y330" s="25" t="s">
        <v>74</v>
      </c>
      <c r="Z330" s="25"/>
      <c r="AA330" s="25"/>
      <c r="AB330" s="25"/>
      <c r="AC330" s="25" t="s">
        <v>74</v>
      </c>
      <c r="AD330" s="25"/>
      <c r="AE330" s="25"/>
      <c r="AF330" s="25" t="s">
        <v>74</v>
      </c>
      <c r="AG330" s="25"/>
      <c r="AH330" s="25"/>
      <c r="AI330" s="25" t="s">
        <v>74</v>
      </c>
      <c r="AJ330" s="25"/>
      <c r="AK330" s="25" t="s">
        <v>74</v>
      </c>
      <c r="AL330" s="25"/>
      <c r="AM330" s="25"/>
      <c r="AN330" s="25"/>
      <c r="AO330" s="25" t="s">
        <v>74</v>
      </c>
      <c r="AP330" s="25"/>
      <c r="AQ330" s="25"/>
      <c r="AR330" s="25" t="s">
        <v>74</v>
      </c>
      <c r="AS330" s="25"/>
      <c r="AT330" s="25"/>
      <c r="AU330" s="25" t="s">
        <v>74</v>
      </c>
      <c r="AV330" s="25"/>
      <c r="AW330" s="25"/>
      <c r="AX330" s="25" t="s">
        <v>74</v>
      </c>
      <c r="AY330" s="25"/>
      <c r="AZ330" s="25" t="s">
        <v>74</v>
      </c>
      <c r="BA330" s="25"/>
      <c r="BB330" s="25"/>
      <c r="BC330" s="25"/>
      <c r="BD330" s="25"/>
      <c r="BE330" s="46" t="s">
        <v>74</v>
      </c>
      <c r="BF330" s="46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13.5" customHeight="1">
      <c r="A331" s="39"/>
      <c r="B331" s="56" t="s">
        <v>9</v>
      </c>
      <c r="C331" s="57" t="s">
        <v>453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535</v>
      </c>
      <c r="W331" s="58"/>
      <c r="X331" s="58"/>
      <c r="Y331" s="25" t="s">
        <v>74</v>
      </c>
      <c r="Z331" s="25"/>
      <c r="AA331" s="25"/>
      <c r="AB331" s="25"/>
      <c r="AC331" s="25" t="s">
        <v>74</v>
      </c>
      <c r="AD331" s="25"/>
      <c r="AE331" s="25"/>
      <c r="AF331" s="25" t="s">
        <v>74</v>
      </c>
      <c r="AG331" s="25"/>
      <c r="AH331" s="25"/>
      <c r="AI331" s="25" t="s">
        <v>74</v>
      </c>
      <c r="AJ331" s="25"/>
      <c r="AK331" s="25" t="s">
        <v>74</v>
      </c>
      <c r="AL331" s="25"/>
      <c r="AM331" s="25"/>
      <c r="AN331" s="25"/>
      <c r="AO331" s="25" t="s">
        <v>74</v>
      </c>
      <c r="AP331" s="25"/>
      <c r="AQ331" s="25"/>
      <c r="AR331" s="25" t="s">
        <v>74</v>
      </c>
      <c r="AS331" s="25"/>
      <c r="AT331" s="25"/>
      <c r="AU331" s="25" t="s">
        <v>74</v>
      </c>
      <c r="AV331" s="25"/>
      <c r="AW331" s="25"/>
      <c r="AX331" s="25" t="s">
        <v>74</v>
      </c>
      <c r="AY331" s="25"/>
      <c r="AZ331" s="25" t="s">
        <v>74</v>
      </c>
      <c r="BA331" s="25"/>
      <c r="BB331" s="25"/>
      <c r="BC331" s="25"/>
      <c r="BD331" s="25"/>
      <c r="BE331" s="46" t="s">
        <v>74</v>
      </c>
      <c r="BF331" s="46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24" customHeight="1">
      <c r="A332" s="39"/>
      <c r="B332" s="56" t="s">
        <v>9</v>
      </c>
      <c r="C332" s="57" t="s">
        <v>455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536</v>
      </c>
      <c r="W332" s="58"/>
      <c r="X332" s="58"/>
      <c r="Y332" s="25" t="s">
        <v>74</v>
      </c>
      <c r="Z332" s="25"/>
      <c r="AA332" s="25"/>
      <c r="AB332" s="25"/>
      <c r="AC332" s="25" t="s">
        <v>74</v>
      </c>
      <c r="AD332" s="25"/>
      <c r="AE332" s="25"/>
      <c r="AF332" s="25" t="s">
        <v>74</v>
      </c>
      <c r="AG332" s="25"/>
      <c r="AH332" s="25"/>
      <c r="AI332" s="25" t="s">
        <v>74</v>
      </c>
      <c r="AJ332" s="25"/>
      <c r="AK332" s="25" t="s">
        <v>74</v>
      </c>
      <c r="AL332" s="25"/>
      <c r="AM332" s="25"/>
      <c r="AN332" s="25"/>
      <c r="AO332" s="25" t="s">
        <v>74</v>
      </c>
      <c r="AP332" s="25"/>
      <c r="AQ332" s="25"/>
      <c r="AR332" s="25" t="s">
        <v>74</v>
      </c>
      <c r="AS332" s="25"/>
      <c r="AT332" s="25"/>
      <c r="AU332" s="25" t="s">
        <v>74</v>
      </c>
      <c r="AV332" s="25"/>
      <c r="AW332" s="25"/>
      <c r="AX332" s="25" t="s">
        <v>74</v>
      </c>
      <c r="AY332" s="25"/>
      <c r="AZ332" s="25" t="s">
        <v>74</v>
      </c>
      <c r="BA332" s="25"/>
      <c r="BB332" s="25"/>
      <c r="BC332" s="25"/>
      <c r="BD332" s="25"/>
      <c r="BE332" s="46" t="s">
        <v>74</v>
      </c>
      <c r="BF332" s="46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24" customHeight="1">
      <c r="A333" s="39"/>
      <c r="B333" s="56" t="s">
        <v>9</v>
      </c>
      <c r="C333" s="57" t="s">
        <v>457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537</v>
      </c>
      <c r="W333" s="58"/>
      <c r="X333" s="58"/>
      <c r="Y333" s="25" t="s">
        <v>74</v>
      </c>
      <c r="Z333" s="25"/>
      <c r="AA333" s="25"/>
      <c r="AB333" s="25"/>
      <c r="AC333" s="25" t="s">
        <v>74</v>
      </c>
      <c r="AD333" s="25"/>
      <c r="AE333" s="25"/>
      <c r="AF333" s="25" t="s">
        <v>74</v>
      </c>
      <c r="AG333" s="25"/>
      <c r="AH333" s="25"/>
      <c r="AI333" s="25" t="s">
        <v>74</v>
      </c>
      <c r="AJ333" s="25"/>
      <c r="AK333" s="25" t="s">
        <v>74</v>
      </c>
      <c r="AL333" s="25"/>
      <c r="AM333" s="25"/>
      <c r="AN333" s="25"/>
      <c r="AO333" s="25" t="s">
        <v>74</v>
      </c>
      <c r="AP333" s="25"/>
      <c r="AQ333" s="25"/>
      <c r="AR333" s="25" t="s">
        <v>74</v>
      </c>
      <c r="AS333" s="25"/>
      <c r="AT333" s="25"/>
      <c r="AU333" s="25" t="s">
        <v>74</v>
      </c>
      <c r="AV333" s="25"/>
      <c r="AW333" s="25"/>
      <c r="AX333" s="25" t="s">
        <v>74</v>
      </c>
      <c r="AY333" s="25"/>
      <c r="AZ333" s="25" t="s">
        <v>74</v>
      </c>
      <c r="BA333" s="25"/>
      <c r="BB333" s="25"/>
      <c r="BC333" s="25"/>
      <c r="BD333" s="25"/>
      <c r="BE333" s="46" t="s">
        <v>74</v>
      </c>
      <c r="BF333" s="46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39"/>
      <c r="B334" s="56" t="s">
        <v>9</v>
      </c>
      <c r="C334" s="57" t="s">
        <v>459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538</v>
      </c>
      <c r="W334" s="58"/>
      <c r="X334" s="58"/>
      <c r="Y334" s="25" t="s">
        <v>74</v>
      </c>
      <c r="Z334" s="25"/>
      <c r="AA334" s="25"/>
      <c r="AB334" s="25"/>
      <c r="AC334" s="25" t="s">
        <v>74</v>
      </c>
      <c r="AD334" s="25"/>
      <c r="AE334" s="25"/>
      <c r="AF334" s="25" t="s">
        <v>74</v>
      </c>
      <c r="AG334" s="25"/>
      <c r="AH334" s="25"/>
      <c r="AI334" s="25" t="s">
        <v>74</v>
      </c>
      <c r="AJ334" s="25"/>
      <c r="AK334" s="25" t="s">
        <v>74</v>
      </c>
      <c r="AL334" s="25"/>
      <c r="AM334" s="25"/>
      <c r="AN334" s="25"/>
      <c r="AO334" s="25" t="s">
        <v>74</v>
      </c>
      <c r="AP334" s="25"/>
      <c r="AQ334" s="25"/>
      <c r="AR334" s="25" t="s">
        <v>74</v>
      </c>
      <c r="AS334" s="25"/>
      <c r="AT334" s="25"/>
      <c r="AU334" s="25" t="s">
        <v>74</v>
      </c>
      <c r="AV334" s="25"/>
      <c r="AW334" s="25"/>
      <c r="AX334" s="25" t="s">
        <v>74</v>
      </c>
      <c r="AY334" s="25"/>
      <c r="AZ334" s="25" t="s">
        <v>74</v>
      </c>
      <c r="BA334" s="25"/>
      <c r="BB334" s="25"/>
      <c r="BC334" s="25"/>
      <c r="BD334" s="25"/>
      <c r="BE334" s="46" t="s">
        <v>74</v>
      </c>
      <c r="BF334" s="46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24" customHeight="1">
      <c r="A335" s="39"/>
      <c r="B335" s="56" t="s">
        <v>9</v>
      </c>
      <c r="C335" s="57" t="s">
        <v>461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539</v>
      </c>
      <c r="W335" s="58"/>
      <c r="X335" s="58"/>
      <c r="Y335" s="25" t="s">
        <v>74</v>
      </c>
      <c r="Z335" s="25"/>
      <c r="AA335" s="25"/>
      <c r="AB335" s="25"/>
      <c r="AC335" s="25" t="s">
        <v>74</v>
      </c>
      <c r="AD335" s="25"/>
      <c r="AE335" s="25"/>
      <c r="AF335" s="25" t="s">
        <v>74</v>
      </c>
      <c r="AG335" s="25"/>
      <c r="AH335" s="25"/>
      <c r="AI335" s="25" t="s">
        <v>74</v>
      </c>
      <c r="AJ335" s="25"/>
      <c r="AK335" s="25" t="s">
        <v>74</v>
      </c>
      <c r="AL335" s="25"/>
      <c r="AM335" s="25"/>
      <c r="AN335" s="25"/>
      <c r="AO335" s="25" t="s">
        <v>74</v>
      </c>
      <c r="AP335" s="25"/>
      <c r="AQ335" s="25"/>
      <c r="AR335" s="25" t="s">
        <v>74</v>
      </c>
      <c r="AS335" s="25"/>
      <c r="AT335" s="25"/>
      <c r="AU335" s="25" t="s">
        <v>74</v>
      </c>
      <c r="AV335" s="25"/>
      <c r="AW335" s="25"/>
      <c r="AX335" s="25" t="s">
        <v>74</v>
      </c>
      <c r="AY335" s="25"/>
      <c r="AZ335" s="25" t="s">
        <v>74</v>
      </c>
      <c r="BA335" s="25"/>
      <c r="BB335" s="25"/>
      <c r="BC335" s="25"/>
      <c r="BD335" s="25"/>
      <c r="BE335" s="46" t="s">
        <v>74</v>
      </c>
      <c r="BF335" s="46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13.5" customHeight="1">
      <c r="A336" s="39"/>
      <c r="B336" s="44" t="s">
        <v>540</v>
      </c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5" t="s">
        <v>541</v>
      </c>
      <c r="W336" s="45"/>
      <c r="X336" s="45"/>
      <c r="Y336" s="25" t="s">
        <v>74</v>
      </c>
      <c r="Z336" s="25"/>
      <c r="AA336" s="25"/>
      <c r="AB336" s="25"/>
      <c r="AC336" s="25" t="s">
        <v>74</v>
      </c>
      <c r="AD336" s="25"/>
      <c r="AE336" s="25"/>
      <c r="AF336" s="25" t="s">
        <v>74</v>
      </c>
      <c r="AG336" s="25"/>
      <c r="AH336" s="25"/>
      <c r="AI336" s="25" t="s">
        <v>74</v>
      </c>
      <c r="AJ336" s="25"/>
      <c r="AK336" s="25" t="s">
        <v>74</v>
      </c>
      <c r="AL336" s="25"/>
      <c r="AM336" s="25"/>
      <c r="AN336" s="25"/>
      <c r="AO336" s="25" t="s">
        <v>74</v>
      </c>
      <c r="AP336" s="25"/>
      <c r="AQ336" s="25"/>
      <c r="AR336" s="24">
        <f>97882</f>
        <v>97882</v>
      </c>
      <c r="AS336" s="24"/>
      <c r="AT336" s="24"/>
      <c r="AU336" s="25" t="s">
        <v>74</v>
      </c>
      <c r="AV336" s="25"/>
      <c r="AW336" s="25"/>
      <c r="AX336" s="25" t="s">
        <v>74</v>
      </c>
      <c r="AY336" s="25"/>
      <c r="AZ336" s="25" t="s">
        <v>74</v>
      </c>
      <c r="BA336" s="25"/>
      <c r="BB336" s="25"/>
      <c r="BC336" s="25"/>
      <c r="BD336" s="25"/>
      <c r="BE336" s="59">
        <f>97882</f>
        <v>97882</v>
      </c>
      <c r="BF336" s="5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13.5" customHeight="1">
      <c r="A337" s="39"/>
      <c r="B337" s="47" t="s">
        <v>445</v>
      </c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8" t="s">
        <v>9</v>
      </c>
      <c r="W337" s="48"/>
      <c r="X337" s="48"/>
      <c r="Y337" s="49" t="s">
        <v>9</v>
      </c>
      <c r="Z337" s="49"/>
      <c r="AA337" s="49"/>
      <c r="AB337" s="49"/>
      <c r="AC337" s="49" t="s">
        <v>9</v>
      </c>
      <c r="AD337" s="49"/>
      <c r="AE337" s="49"/>
      <c r="AF337" s="49" t="s">
        <v>9</v>
      </c>
      <c r="AG337" s="49"/>
      <c r="AH337" s="49"/>
      <c r="AI337" s="49" t="s">
        <v>9</v>
      </c>
      <c r="AJ337" s="49"/>
      <c r="AK337" s="49" t="s">
        <v>9</v>
      </c>
      <c r="AL337" s="49"/>
      <c r="AM337" s="49"/>
      <c r="AN337" s="49"/>
      <c r="AO337" s="49" t="s">
        <v>9</v>
      </c>
      <c r="AP337" s="49"/>
      <c r="AQ337" s="49"/>
      <c r="AR337" s="49" t="s">
        <v>9</v>
      </c>
      <c r="AS337" s="49"/>
      <c r="AT337" s="49"/>
      <c r="AU337" s="49" t="s">
        <v>9</v>
      </c>
      <c r="AV337" s="49"/>
      <c r="AW337" s="49"/>
      <c r="AX337" s="49" t="s">
        <v>9</v>
      </c>
      <c r="AY337" s="49"/>
      <c r="AZ337" s="49" t="s">
        <v>9</v>
      </c>
      <c r="BA337" s="49"/>
      <c r="BB337" s="49"/>
      <c r="BC337" s="49"/>
      <c r="BD337" s="49"/>
      <c r="BE337" s="50" t="s">
        <v>9</v>
      </c>
      <c r="BF337" s="50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13.5" customHeight="1">
      <c r="A338" s="39"/>
      <c r="B338" s="51" t="s">
        <v>9</v>
      </c>
      <c r="C338" s="52" t="s">
        <v>446</v>
      </c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3" t="s">
        <v>542</v>
      </c>
      <c r="W338" s="53"/>
      <c r="X338" s="53"/>
      <c r="Y338" s="54" t="s">
        <v>74</v>
      </c>
      <c r="Z338" s="54"/>
      <c r="AA338" s="54"/>
      <c r="AB338" s="54"/>
      <c r="AC338" s="54" t="s">
        <v>74</v>
      </c>
      <c r="AD338" s="54"/>
      <c r="AE338" s="54"/>
      <c r="AF338" s="54" t="s">
        <v>74</v>
      </c>
      <c r="AG338" s="54"/>
      <c r="AH338" s="54"/>
      <c r="AI338" s="54" t="s">
        <v>74</v>
      </c>
      <c r="AJ338" s="54"/>
      <c r="AK338" s="54" t="s">
        <v>74</v>
      </c>
      <c r="AL338" s="54"/>
      <c r="AM338" s="54"/>
      <c r="AN338" s="54"/>
      <c r="AO338" s="54" t="s">
        <v>74</v>
      </c>
      <c r="AP338" s="54"/>
      <c r="AQ338" s="54"/>
      <c r="AR338" s="54" t="s">
        <v>74</v>
      </c>
      <c r="AS338" s="54"/>
      <c r="AT338" s="54"/>
      <c r="AU338" s="54" t="s">
        <v>74</v>
      </c>
      <c r="AV338" s="54"/>
      <c r="AW338" s="54"/>
      <c r="AX338" s="54" t="s">
        <v>74</v>
      </c>
      <c r="AY338" s="54"/>
      <c r="AZ338" s="54" t="s">
        <v>74</v>
      </c>
      <c r="BA338" s="54"/>
      <c r="BB338" s="54"/>
      <c r="BC338" s="54"/>
      <c r="BD338" s="54"/>
      <c r="BE338" s="55" t="s">
        <v>74</v>
      </c>
      <c r="BF338" s="55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13.5" customHeight="1">
      <c r="A339" s="39"/>
      <c r="B339" s="56" t="s">
        <v>9</v>
      </c>
      <c r="C339" s="57" t="s">
        <v>448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 t="s">
        <v>543</v>
      </c>
      <c r="W339" s="58"/>
      <c r="X339" s="58"/>
      <c r="Y339" s="25" t="s">
        <v>74</v>
      </c>
      <c r="Z339" s="25"/>
      <c r="AA339" s="25"/>
      <c r="AB339" s="25"/>
      <c r="AC339" s="25" t="s">
        <v>74</v>
      </c>
      <c r="AD339" s="25"/>
      <c r="AE339" s="25"/>
      <c r="AF339" s="25" t="s">
        <v>74</v>
      </c>
      <c r="AG339" s="25"/>
      <c r="AH339" s="25"/>
      <c r="AI339" s="25" t="s">
        <v>74</v>
      </c>
      <c r="AJ339" s="25"/>
      <c r="AK339" s="25" t="s">
        <v>74</v>
      </c>
      <c r="AL339" s="25"/>
      <c r="AM339" s="25"/>
      <c r="AN339" s="25"/>
      <c r="AO339" s="25" t="s">
        <v>74</v>
      </c>
      <c r="AP339" s="25"/>
      <c r="AQ339" s="25"/>
      <c r="AR339" s="25" t="s">
        <v>74</v>
      </c>
      <c r="AS339" s="25"/>
      <c r="AT339" s="25"/>
      <c r="AU339" s="25" t="s">
        <v>74</v>
      </c>
      <c r="AV339" s="25"/>
      <c r="AW339" s="25"/>
      <c r="AX339" s="25" t="s">
        <v>74</v>
      </c>
      <c r="AY339" s="25"/>
      <c r="AZ339" s="25" t="s">
        <v>74</v>
      </c>
      <c r="BA339" s="25"/>
      <c r="BB339" s="25"/>
      <c r="BC339" s="25"/>
      <c r="BD339" s="25"/>
      <c r="BE339" s="46" t="s">
        <v>74</v>
      </c>
      <c r="BF339" s="46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13.5" customHeight="1">
      <c r="A340" s="39"/>
      <c r="B340" s="56" t="s">
        <v>9</v>
      </c>
      <c r="C340" s="57" t="s">
        <v>450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8" t="s">
        <v>544</v>
      </c>
      <c r="W340" s="58"/>
      <c r="X340" s="58"/>
      <c r="Y340" s="25" t="s">
        <v>74</v>
      </c>
      <c r="Z340" s="25"/>
      <c r="AA340" s="25"/>
      <c r="AB340" s="25"/>
      <c r="AC340" s="25" t="s">
        <v>74</v>
      </c>
      <c r="AD340" s="25"/>
      <c r="AE340" s="25"/>
      <c r="AF340" s="25" t="s">
        <v>74</v>
      </c>
      <c r="AG340" s="25"/>
      <c r="AH340" s="25"/>
      <c r="AI340" s="25" t="s">
        <v>74</v>
      </c>
      <c r="AJ340" s="25"/>
      <c r="AK340" s="25" t="s">
        <v>74</v>
      </c>
      <c r="AL340" s="25"/>
      <c r="AM340" s="25"/>
      <c r="AN340" s="25"/>
      <c r="AO340" s="25" t="s">
        <v>74</v>
      </c>
      <c r="AP340" s="25"/>
      <c r="AQ340" s="25"/>
      <c r="AR340" s="25" t="s">
        <v>74</v>
      </c>
      <c r="AS340" s="25"/>
      <c r="AT340" s="25"/>
      <c r="AU340" s="25" t="s">
        <v>74</v>
      </c>
      <c r="AV340" s="25"/>
      <c r="AW340" s="25"/>
      <c r="AX340" s="25" t="s">
        <v>74</v>
      </c>
      <c r="AY340" s="25"/>
      <c r="AZ340" s="25" t="s">
        <v>74</v>
      </c>
      <c r="BA340" s="25"/>
      <c r="BB340" s="25"/>
      <c r="BC340" s="25"/>
      <c r="BD340" s="25"/>
      <c r="BE340" s="46" t="s">
        <v>74</v>
      </c>
      <c r="BF340" s="46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13.5" customHeight="1">
      <c r="A341" s="39"/>
      <c r="B341" s="56" t="s">
        <v>9</v>
      </c>
      <c r="C341" s="57" t="s">
        <v>210</v>
      </c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8" t="s">
        <v>545</v>
      </c>
      <c r="W341" s="58"/>
      <c r="X341" s="58"/>
      <c r="Y341" s="25" t="s">
        <v>74</v>
      </c>
      <c r="Z341" s="25"/>
      <c r="AA341" s="25"/>
      <c r="AB341" s="25"/>
      <c r="AC341" s="25" t="s">
        <v>74</v>
      </c>
      <c r="AD341" s="25"/>
      <c r="AE341" s="25"/>
      <c r="AF341" s="25" t="s">
        <v>74</v>
      </c>
      <c r="AG341" s="25"/>
      <c r="AH341" s="25"/>
      <c r="AI341" s="25" t="s">
        <v>74</v>
      </c>
      <c r="AJ341" s="25"/>
      <c r="AK341" s="25" t="s">
        <v>74</v>
      </c>
      <c r="AL341" s="25"/>
      <c r="AM341" s="25"/>
      <c r="AN341" s="25"/>
      <c r="AO341" s="25" t="s">
        <v>74</v>
      </c>
      <c r="AP341" s="25"/>
      <c r="AQ341" s="25"/>
      <c r="AR341" s="24">
        <f>97882</f>
        <v>97882</v>
      </c>
      <c r="AS341" s="24"/>
      <c r="AT341" s="24"/>
      <c r="AU341" s="25" t="s">
        <v>74</v>
      </c>
      <c r="AV341" s="25"/>
      <c r="AW341" s="25"/>
      <c r="AX341" s="25" t="s">
        <v>74</v>
      </c>
      <c r="AY341" s="25"/>
      <c r="AZ341" s="25" t="s">
        <v>74</v>
      </c>
      <c r="BA341" s="25"/>
      <c r="BB341" s="25"/>
      <c r="BC341" s="25"/>
      <c r="BD341" s="25"/>
      <c r="BE341" s="59">
        <f>97882</f>
        <v>97882</v>
      </c>
      <c r="BF341" s="5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13.5" customHeight="1">
      <c r="A342" s="39"/>
      <c r="B342" s="56" t="s">
        <v>9</v>
      </c>
      <c r="C342" s="57" t="s">
        <v>453</v>
      </c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8" t="s">
        <v>546</v>
      </c>
      <c r="W342" s="58"/>
      <c r="X342" s="58"/>
      <c r="Y342" s="25" t="s">
        <v>74</v>
      </c>
      <c r="Z342" s="25"/>
      <c r="AA342" s="25"/>
      <c r="AB342" s="25"/>
      <c r="AC342" s="25" t="s">
        <v>74</v>
      </c>
      <c r="AD342" s="25"/>
      <c r="AE342" s="25"/>
      <c r="AF342" s="25" t="s">
        <v>74</v>
      </c>
      <c r="AG342" s="25"/>
      <c r="AH342" s="25"/>
      <c r="AI342" s="25" t="s">
        <v>74</v>
      </c>
      <c r="AJ342" s="25"/>
      <c r="AK342" s="25" t="s">
        <v>74</v>
      </c>
      <c r="AL342" s="25"/>
      <c r="AM342" s="25"/>
      <c r="AN342" s="25"/>
      <c r="AO342" s="25" t="s">
        <v>74</v>
      </c>
      <c r="AP342" s="25"/>
      <c r="AQ342" s="25"/>
      <c r="AR342" s="25" t="s">
        <v>74</v>
      </c>
      <c r="AS342" s="25"/>
      <c r="AT342" s="25"/>
      <c r="AU342" s="25" t="s">
        <v>74</v>
      </c>
      <c r="AV342" s="25"/>
      <c r="AW342" s="25"/>
      <c r="AX342" s="25" t="s">
        <v>74</v>
      </c>
      <c r="AY342" s="25"/>
      <c r="AZ342" s="25" t="s">
        <v>74</v>
      </c>
      <c r="BA342" s="25"/>
      <c r="BB342" s="25"/>
      <c r="BC342" s="25"/>
      <c r="BD342" s="25"/>
      <c r="BE342" s="46" t="s">
        <v>74</v>
      </c>
      <c r="BF342" s="46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24" customHeight="1">
      <c r="A343" s="39"/>
      <c r="B343" s="56" t="s">
        <v>9</v>
      </c>
      <c r="C343" s="57" t="s">
        <v>455</v>
      </c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8" t="s">
        <v>547</v>
      </c>
      <c r="W343" s="58"/>
      <c r="X343" s="58"/>
      <c r="Y343" s="25" t="s">
        <v>74</v>
      </c>
      <c r="Z343" s="25"/>
      <c r="AA343" s="25"/>
      <c r="AB343" s="25"/>
      <c r="AC343" s="25" t="s">
        <v>74</v>
      </c>
      <c r="AD343" s="25"/>
      <c r="AE343" s="25"/>
      <c r="AF343" s="25" t="s">
        <v>74</v>
      </c>
      <c r="AG343" s="25"/>
      <c r="AH343" s="25"/>
      <c r="AI343" s="25" t="s">
        <v>74</v>
      </c>
      <c r="AJ343" s="25"/>
      <c r="AK343" s="25" t="s">
        <v>74</v>
      </c>
      <c r="AL343" s="25"/>
      <c r="AM343" s="25"/>
      <c r="AN343" s="25"/>
      <c r="AO343" s="25" t="s">
        <v>74</v>
      </c>
      <c r="AP343" s="25"/>
      <c r="AQ343" s="25"/>
      <c r="AR343" s="25" t="s">
        <v>74</v>
      </c>
      <c r="AS343" s="25"/>
      <c r="AT343" s="25"/>
      <c r="AU343" s="25" t="s">
        <v>74</v>
      </c>
      <c r="AV343" s="25"/>
      <c r="AW343" s="25"/>
      <c r="AX343" s="25" t="s">
        <v>74</v>
      </c>
      <c r="AY343" s="25"/>
      <c r="AZ343" s="25" t="s">
        <v>74</v>
      </c>
      <c r="BA343" s="25"/>
      <c r="BB343" s="25"/>
      <c r="BC343" s="25"/>
      <c r="BD343" s="25"/>
      <c r="BE343" s="46" t="s">
        <v>74</v>
      </c>
      <c r="BF343" s="46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24" customHeight="1">
      <c r="A344" s="39"/>
      <c r="B344" s="56" t="s">
        <v>9</v>
      </c>
      <c r="C344" s="57" t="s">
        <v>457</v>
      </c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8" t="s">
        <v>548</v>
      </c>
      <c r="W344" s="58"/>
      <c r="X344" s="58"/>
      <c r="Y344" s="25" t="s">
        <v>74</v>
      </c>
      <c r="Z344" s="25"/>
      <c r="AA344" s="25"/>
      <c r="AB344" s="25"/>
      <c r="AC344" s="25" t="s">
        <v>74</v>
      </c>
      <c r="AD344" s="25"/>
      <c r="AE344" s="25"/>
      <c r="AF344" s="25" t="s">
        <v>74</v>
      </c>
      <c r="AG344" s="25"/>
      <c r="AH344" s="25"/>
      <c r="AI344" s="25" t="s">
        <v>74</v>
      </c>
      <c r="AJ344" s="25"/>
      <c r="AK344" s="25" t="s">
        <v>74</v>
      </c>
      <c r="AL344" s="25"/>
      <c r="AM344" s="25"/>
      <c r="AN344" s="25"/>
      <c r="AO344" s="25" t="s">
        <v>74</v>
      </c>
      <c r="AP344" s="25"/>
      <c r="AQ344" s="25"/>
      <c r="AR344" s="25" t="s">
        <v>74</v>
      </c>
      <c r="AS344" s="25"/>
      <c r="AT344" s="25"/>
      <c r="AU344" s="25" t="s">
        <v>74</v>
      </c>
      <c r="AV344" s="25"/>
      <c r="AW344" s="25"/>
      <c r="AX344" s="25" t="s">
        <v>74</v>
      </c>
      <c r="AY344" s="25"/>
      <c r="AZ344" s="25" t="s">
        <v>74</v>
      </c>
      <c r="BA344" s="25"/>
      <c r="BB344" s="25"/>
      <c r="BC344" s="25"/>
      <c r="BD344" s="25"/>
      <c r="BE344" s="46" t="s">
        <v>74</v>
      </c>
      <c r="BF344" s="46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13.5" customHeight="1">
      <c r="A345" s="39"/>
      <c r="B345" s="56" t="s">
        <v>9</v>
      </c>
      <c r="C345" s="57" t="s">
        <v>459</v>
      </c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8" t="s">
        <v>549</v>
      </c>
      <c r="W345" s="58"/>
      <c r="X345" s="58"/>
      <c r="Y345" s="25" t="s">
        <v>74</v>
      </c>
      <c r="Z345" s="25"/>
      <c r="AA345" s="25"/>
      <c r="AB345" s="25"/>
      <c r="AC345" s="25" t="s">
        <v>74</v>
      </c>
      <c r="AD345" s="25"/>
      <c r="AE345" s="25"/>
      <c r="AF345" s="25" t="s">
        <v>74</v>
      </c>
      <c r="AG345" s="25"/>
      <c r="AH345" s="25"/>
      <c r="AI345" s="25" t="s">
        <v>74</v>
      </c>
      <c r="AJ345" s="25"/>
      <c r="AK345" s="25" t="s">
        <v>74</v>
      </c>
      <c r="AL345" s="25"/>
      <c r="AM345" s="25"/>
      <c r="AN345" s="25"/>
      <c r="AO345" s="25" t="s">
        <v>74</v>
      </c>
      <c r="AP345" s="25"/>
      <c r="AQ345" s="25"/>
      <c r="AR345" s="25" t="s">
        <v>74</v>
      </c>
      <c r="AS345" s="25"/>
      <c r="AT345" s="25"/>
      <c r="AU345" s="25" t="s">
        <v>74</v>
      </c>
      <c r="AV345" s="25"/>
      <c r="AW345" s="25"/>
      <c r="AX345" s="25" t="s">
        <v>74</v>
      </c>
      <c r="AY345" s="25"/>
      <c r="AZ345" s="25" t="s">
        <v>74</v>
      </c>
      <c r="BA345" s="25"/>
      <c r="BB345" s="25"/>
      <c r="BC345" s="25"/>
      <c r="BD345" s="25"/>
      <c r="BE345" s="46" t="s">
        <v>74</v>
      </c>
      <c r="BF345" s="46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24" customHeight="1">
      <c r="A346" s="39"/>
      <c r="B346" s="56" t="s">
        <v>9</v>
      </c>
      <c r="C346" s="57" t="s">
        <v>461</v>
      </c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8" t="s">
        <v>550</v>
      </c>
      <c r="W346" s="58"/>
      <c r="X346" s="58"/>
      <c r="Y346" s="25" t="s">
        <v>74</v>
      </c>
      <c r="Z346" s="25"/>
      <c r="AA346" s="25"/>
      <c r="AB346" s="25"/>
      <c r="AC346" s="25" t="s">
        <v>74</v>
      </c>
      <c r="AD346" s="25"/>
      <c r="AE346" s="25"/>
      <c r="AF346" s="25" t="s">
        <v>74</v>
      </c>
      <c r="AG346" s="25"/>
      <c r="AH346" s="25"/>
      <c r="AI346" s="25" t="s">
        <v>74</v>
      </c>
      <c r="AJ346" s="25"/>
      <c r="AK346" s="25" t="s">
        <v>74</v>
      </c>
      <c r="AL346" s="25"/>
      <c r="AM346" s="25"/>
      <c r="AN346" s="25"/>
      <c r="AO346" s="25" t="s">
        <v>74</v>
      </c>
      <c r="AP346" s="25"/>
      <c r="AQ346" s="25"/>
      <c r="AR346" s="25" t="s">
        <v>74</v>
      </c>
      <c r="AS346" s="25"/>
      <c r="AT346" s="25"/>
      <c r="AU346" s="25" t="s">
        <v>74</v>
      </c>
      <c r="AV346" s="25"/>
      <c r="AW346" s="25"/>
      <c r="AX346" s="25" t="s">
        <v>74</v>
      </c>
      <c r="AY346" s="25"/>
      <c r="AZ346" s="25" t="s">
        <v>74</v>
      </c>
      <c r="BA346" s="25"/>
      <c r="BB346" s="25"/>
      <c r="BC346" s="25"/>
      <c r="BD346" s="25"/>
      <c r="BE346" s="46" t="s">
        <v>74</v>
      </c>
      <c r="BF346" s="46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13.5" customHeight="1">
      <c r="A347" s="39"/>
      <c r="B347" s="44" t="s">
        <v>551</v>
      </c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5" t="s">
        <v>552</v>
      </c>
      <c r="W347" s="45"/>
      <c r="X347" s="45"/>
      <c r="Y347" s="25" t="s">
        <v>74</v>
      </c>
      <c r="Z347" s="25"/>
      <c r="AA347" s="25"/>
      <c r="AB347" s="25"/>
      <c r="AC347" s="25" t="s">
        <v>74</v>
      </c>
      <c r="AD347" s="25"/>
      <c r="AE347" s="25"/>
      <c r="AF347" s="25" t="s">
        <v>74</v>
      </c>
      <c r="AG347" s="25"/>
      <c r="AH347" s="25"/>
      <c r="AI347" s="25" t="s">
        <v>74</v>
      </c>
      <c r="AJ347" s="25"/>
      <c r="AK347" s="25" t="s">
        <v>74</v>
      </c>
      <c r="AL347" s="25"/>
      <c r="AM347" s="25"/>
      <c r="AN347" s="25"/>
      <c r="AO347" s="25" t="s">
        <v>74</v>
      </c>
      <c r="AP347" s="25"/>
      <c r="AQ347" s="25"/>
      <c r="AR347" s="25" t="s">
        <v>74</v>
      </c>
      <c r="AS347" s="25"/>
      <c r="AT347" s="25"/>
      <c r="AU347" s="25" t="s">
        <v>74</v>
      </c>
      <c r="AV347" s="25"/>
      <c r="AW347" s="25"/>
      <c r="AX347" s="25" t="s">
        <v>74</v>
      </c>
      <c r="AY347" s="25"/>
      <c r="AZ347" s="25" t="s">
        <v>74</v>
      </c>
      <c r="BA347" s="25"/>
      <c r="BB347" s="25"/>
      <c r="BC347" s="25"/>
      <c r="BD347" s="25"/>
      <c r="BE347" s="46" t="s">
        <v>74</v>
      </c>
      <c r="BF347" s="46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13.5" customHeight="1">
      <c r="A348" s="39"/>
      <c r="B348" s="47" t="s">
        <v>445</v>
      </c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8" t="s">
        <v>9</v>
      </c>
      <c r="W348" s="48"/>
      <c r="X348" s="48"/>
      <c r="Y348" s="49" t="s">
        <v>9</v>
      </c>
      <c r="Z348" s="49"/>
      <c r="AA348" s="49"/>
      <c r="AB348" s="49"/>
      <c r="AC348" s="49" t="s">
        <v>9</v>
      </c>
      <c r="AD348" s="49"/>
      <c r="AE348" s="49"/>
      <c r="AF348" s="49" t="s">
        <v>9</v>
      </c>
      <c r="AG348" s="49"/>
      <c r="AH348" s="49"/>
      <c r="AI348" s="49" t="s">
        <v>9</v>
      </c>
      <c r="AJ348" s="49"/>
      <c r="AK348" s="49" t="s">
        <v>9</v>
      </c>
      <c r="AL348" s="49"/>
      <c r="AM348" s="49"/>
      <c r="AN348" s="49"/>
      <c r="AO348" s="49" t="s">
        <v>9</v>
      </c>
      <c r="AP348" s="49"/>
      <c r="AQ348" s="49"/>
      <c r="AR348" s="49" t="s">
        <v>9</v>
      </c>
      <c r="AS348" s="49"/>
      <c r="AT348" s="49"/>
      <c r="AU348" s="49" t="s">
        <v>9</v>
      </c>
      <c r="AV348" s="49"/>
      <c r="AW348" s="49"/>
      <c r="AX348" s="49" t="s">
        <v>9</v>
      </c>
      <c r="AY348" s="49"/>
      <c r="AZ348" s="49" t="s">
        <v>9</v>
      </c>
      <c r="BA348" s="49"/>
      <c r="BB348" s="49"/>
      <c r="BC348" s="49"/>
      <c r="BD348" s="49"/>
      <c r="BE348" s="50" t="s">
        <v>9</v>
      </c>
      <c r="BF348" s="50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13.5" customHeight="1">
      <c r="A349" s="39"/>
      <c r="B349" s="51" t="s">
        <v>9</v>
      </c>
      <c r="C349" s="52" t="s">
        <v>446</v>
      </c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3" t="s">
        <v>553</v>
      </c>
      <c r="W349" s="53"/>
      <c r="X349" s="53"/>
      <c r="Y349" s="54" t="s">
        <v>74</v>
      </c>
      <c r="Z349" s="54"/>
      <c r="AA349" s="54"/>
      <c r="AB349" s="54"/>
      <c r="AC349" s="54" t="s">
        <v>74</v>
      </c>
      <c r="AD349" s="54"/>
      <c r="AE349" s="54"/>
      <c r="AF349" s="54" t="s">
        <v>74</v>
      </c>
      <c r="AG349" s="54"/>
      <c r="AH349" s="54"/>
      <c r="AI349" s="54" t="s">
        <v>74</v>
      </c>
      <c r="AJ349" s="54"/>
      <c r="AK349" s="54" t="s">
        <v>74</v>
      </c>
      <c r="AL349" s="54"/>
      <c r="AM349" s="54"/>
      <c r="AN349" s="54"/>
      <c r="AO349" s="54" t="s">
        <v>74</v>
      </c>
      <c r="AP349" s="54"/>
      <c r="AQ349" s="54"/>
      <c r="AR349" s="54" t="s">
        <v>74</v>
      </c>
      <c r="AS349" s="54"/>
      <c r="AT349" s="54"/>
      <c r="AU349" s="54" t="s">
        <v>74</v>
      </c>
      <c r="AV349" s="54"/>
      <c r="AW349" s="54"/>
      <c r="AX349" s="54" t="s">
        <v>74</v>
      </c>
      <c r="AY349" s="54"/>
      <c r="AZ349" s="54" t="s">
        <v>74</v>
      </c>
      <c r="BA349" s="54"/>
      <c r="BB349" s="54"/>
      <c r="BC349" s="54"/>
      <c r="BD349" s="54"/>
      <c r="BE349" s="55" t="s">
        <v>74</v>
      </c>
      <c r="BF349" s="55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13.5" customHeight="1">
      <c r="A350" s="39"/>
      <c r="B350" s="56" t="s">
        <v>9</v>
      </c>
      <c r="C350" s="57" t="s">
        <v>448</v>
      </c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8" t="s">
        <v>554</v>
      </c>
      <c r="W350" s="58"/>
      <c r="X350" s="58"/>
      <c r="Y350" s="25" t="s">
        <v>74</v>
      </c>
      <c r="Z350" s="25"/>
      <c r="AA350" s="25"/>
      <c r="AB350" s="25"/>
      <c r="AC350" s="25" t="s">
        <v>74</v>
      </c>
      <c r="AD350" s="25"/>
      <c r="AE350" s="25"/>
      <c r="AF350" s="25" t="s">
        <v>74</v>
      </c>
      <c r="AG350" s="25"/>
      <c r="AH350" s="25"/>
      <c r="AI350" s="25" t="s">
        <v>74</v>
      </c>
      <c r="AJ350" s="25"/>
      <c r="AK350" s="25" t="s">
        <v>74</v>
      </c>
      <c r="AL350" s="25"/>
      <c r="AM350" s="25"/>
      <c r="AN350" s="25"/>
      <c r="AO350" s="25" t="s">
        <v>74</v>
      </c>
      <c r="AP350" s="25"/>
      <c r="AQ350" s="25"/>
      <c r="AR350" s="25" t="s">
        <v>74</v>
      </c>
      <c r="AS350" s="25"/>
      <c r="AT350" s="25"/>
      <c r="AU350" s="25" t="s">
        <v>74</v>
      </c>
      <c r="AV350" s="25"/>
      <c r="AW350" s="25"/>
      <c r="AX350" s="25" t="s">
        <v>74</v>
      </c>
      <c r="AY350" s="25"/>
      <c r="AZ350" s="25" t="s">
        <v>74</v>
      </c>
      <c r="BA350" s="25"/>
      <c r="BB350" s="25"/>
      <c r="BC350" s="25"/>
      <c r="BD350" s="25"/>
      <c r="BE350" s="46" t="s">
        <v>74</v>
      </c>
      <c r="BF350" s="46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13.5" customHeight="1">
      <c r="A351" s="39"/>
      <c r="B351" s="56" t="s">
        <v>9</v>
      </c>
      <c r="C351" s="57" t="s">
        <v>450</v>
      </c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8" t="s">
        <v>555</v>
      </c>
      <c r="W351" s="58"/>
      <c r="X351" s="58"/>
      <c r="Y351" s="25" t="s">
        <v>74</v>
      </c>
      <c r="Z351" s="25"/>
      <c r="AA351" s="25"/>
      <c r="AB351" s="25"/>
      <c r="AC351" s="25" t="s">
        <v>74</v>
      </c>
      <c r="AD351" s="25"/>
      <c r="AE351" s="25"/>
      <c r="AF351" s="25" t="s">
        <v>74</v>
      </c>
      <c r="AG351" s="25"/>
      <c r="AH351" s="25"/>
      <c r="AI351" s="25" t="s">
        <v>74</v>
      </c>
      <c r="AJ351" s="25"/>
      <c r="AK351" s="25" t="s">
        <v>74</v>
      </c>
      <c r="AL351" s="25"/>
      <c r="AM351" s="25"/>
      <c r="AN351" s="25"/>
      <c r="AO351" s="25" t="s">
        <v>74</v>
      </c>
      <c r="AP351" s="25"/>
      <c r="AQ351" s="25"/>
      <c r="AR351" s="25" t="s">
        <v>74</v>
      </c>
      <c r="AS351" s="25"/>
      <c r="AT351" s="25"/>
      <c r="AU351" s="25" t="s">
        <v>74</v>
      </c>
      <c r="AV351" s="25"/>
      <c r="AW351" s="25"/>
      <c r="AX351" s="25" t="s">
        <v>74</v>
      </c>
      <c r="AY351" s="25"/>
      <c r="AZ351" s="25" t="s">
        <v>74</v>
      </c>
      <c r="BA351" s="25"/>
      <c r="BB351" s="25"/>
      <c r="BC351" s="25"/>
      <c r="BD351" s="25"/>
      <c r="BE351" s="46" t="s">
        <v>74</v>
      </c>
      <c r="BF351" s="46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13.5" customHeight="1">
      <c r="A352" s="39"/>
      <c r="B352" s="56" t="s">
        <v>9</v>
      </c>
      <c r="C352" s="57" t="s">
        <v>210</v>
      </c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8" t="s">
        <v>556</v>
      </c>
      <c r="W352" s="58"/>
      <c r="X352" s="58"/>
      <c r="Y352" s="25" t="s">
        <v>74</v>
      </c>
      <c r="Z352" s="25"/>
      <c r="AA352" s="25"/>
      <c r="AB352" s="25"/>
      <c r="AC352" s="25" t="s">
        <v>74</v>
      </c>
      <c r="AD352" s="25"/>
      <c r="AE352" s="25"/>
      <c r="AF352" s="25" t="s">
        <v>74</v>
      </c>
      <c r="AG352" s="25"/>
      <c r="AH352" s="25"/>
      <c r="AI352" s="25" t="s">
        <v>74</v>
      </c>
      <c r="AJ352" s="25"/>
      <c r="AK352" s="25" t="s">
        <v>74</v>
      </c>
      <c r="AL352" s="25"/>
      <c r="AM352" s="25"/>
      <c r="AN352" s="25"/>
      <c r="AO352" s="25" t="s">
        <v>74</v>
      </c>
      <c r="AP352" s="25"/>
      <c r="AQ352" s="25"/>
      <c r="AR352" s="25" t="s">
        <v>74</v>
      </c>
      <c r="AS352" s="25"/>
      <c r="AT352" s="25"/>
      <c r="AU352" s="25" t="s">
        <v>74</v>
      </c>
      <c r="AV352" s="25"/>
      <c r="AW352" s="25"/>
      <c r="AX352" s="25" t="s">
        <v>74</v>
      </c>
      <c r="AY352" s="25"/>
      <c r="AZ352" s="25" t="s">
        <v>74</v>
      </c>
      <c r="BA352" s="25"/>
      <c r="BB352" s="25"/>
      <c r="BC352" s="25"/>
      <c r="BD352" s="25"/>
      <c r="BE352" s="46" t="s">
        <v>74</v>
      </c>
      <c r="BF352" s="46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13.5" customHeight="1">
      <c r="A353" s="39"/>
      <c r="B353" s="56" t="s">
        <v>9</v>
      </c>
      <c r="C353" s="57" t="s">
        <v>453</v>
      </c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8" t="s">
        <v>557</v>
      </c>
      <c r="W353" s="58"/>
      <c r="X353" s="58"/>
      <c r="Y353" s="25" t="s">
        <v>74</v>
      </c>
      <c r="Z353" s="25"/>
      <c r="AA353" s="25"/>
      <c r="AB353" s="25"/>
      <c r="AC353" s="25" t="s">
        <v>74</v>
      </c>
      <c r="AD353" s="25"/>
      <c r="AE353" s="25"/>
      <c r="AF353" s="25" t="s">
        <v>74</v>
      </c>
      <c r="AG353" s="25"/>
      <c r="AH353" s="25"/>
      <c r="AI353" s="25" t="s">
        <v>74</v>
      </c>
      <c r="AJ353" s="25"/>
      <c r="AK353" s="25" t="s">
        <v>74</v>
      </c>
      <c r="AL353" s="25"/>
      <c r="AM353" s="25"/>
      <c r="AN353" s="25"/>
      <c r="AO353" s="25" t="s">
        <v>74</v>
      </c>
      <c r="AP353" s="25"/>
      <c r="AQ353" s="25"/>
      <c r="AR353" s="25" t="s">
        <v>74</v>
      </c>
      <c r="AS353" s="25"/>
      <c r="AT353" s="25"/>
      <c r="AU353" s="25" t="s">
        <v>74</v>
      </c>
      <c r="AV353" s="25"/>
      <c r="AW353" s="25"/>
      <c r="AX353" s="25" t="s">
        <v>74</v>
      </c>
      <c r="AY353" s="25"/>
      <c r="AZ353" s="25" t="s">
        <v>74</v>
      </c>
      <c r="BA353" s="25"/>
      <c r="BB353" s="25"/>
      <c r="BC353" s="25"/>
      <c r="BD353" s="25"/>
      <c r="BE353" s="46" t="s">
        <v>74</v>
      </c>
      <c r="BF353" s="46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24" customHeight="1">
      <c r="A354" s="39"/>
      <c r="B354" s="56" t="s">
        <v>9</v>
      </c>
      <c r="C354" s="57" t="s">
        <v>455</v>
      </c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8" t="s">
        <v>558</v>
      </c>
      <c r="W354" s="58"/>
      <c r="X354" s="58"/>
      <c r="Y354" s="25" t="s">
        <v>74</v>
      </c>
      <c r="Z354" s="25"/>
      <c r="AA354" s="25"/>
      <c r="AB354" s="25"/>
      <c r="AC354" s="25" t="s">
        <v>74</v>
      </c>
      <c r="AD354" s="25"/>
      <c r="AE354" s="25"/>
      <c r="AF354" s="25" t="s">
        <v>74</v>
      </c>
      <c r="AG354" s="25"/>
      <c r="AH354" s="25"/>
      <c r="AI354" s="25" t="s">
        <v>74</v>
      </c>
      <c r="AJ354" s="25"/>
      <c r="AK354" s="25" t="s">
        <v>74</v>
      </c>
      <c r="AL354" s="25"/>
      <c r="AM354" s="25"/>
      <c r="AN354" s="25"/>
      <c r="AO354" s="25" t="s">
        <v>74</v>
      </c>
      <c r="AP354" s="25"/>
      <c r="AQ354" s="25"/>
      <c r="AR354" s="25" t="s">
        <v>74</v>
      </c>
      <c r="AS354" s="25"/>
      <c r="AT354" s="25"/>
      <c r="AU354" s="25" t="s">
        <v>74</v>
      </c>
      <c r="AV354" s="25"/>
      <c r="AW354" s="25"/>
      <c r="AX354" s="25" t="s">
        <v>74</v>
      </c>
      <c r="AY354" s="25"/>
      <c r="AZ354" s="25" t="s">
        <v>74</v>
      </c>
      <c r="BA354" s="25"/>
      <c r="BB354" s="25"/>
      <c r="BC354" s="25"/>
      <c r="BD354" s="25"/>
      <c r="BE354" s="46" t="s">
        <v>74</v>
      </c>
      <c r="BF354" s="46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1:72" s="1" customFormat="1" ht="24" customHeight="1">
      <c r="A355" s="39"/>
      <c r="B355" s="56" t="s">
        <v>9</v>
      </c>
      <c r="C355" s="57" t="s">
        <v>457</v>
      </c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8" t="s">
        <v>559</v>
      </c>
      <c r="W355" s="58"/>
      <c r="X355" s="58"/>
      <c r="Y355" s="25" t="s">
        <v>74</v>
      </c>
      <c r="Z355" s="25"/>
      <c r="AA355" s="25"/>
      <c r="AB355" s="25"/>
      <c r="AC355" s="25" t="s">
        <v>74</v>
      </c>
      <c r="AD355" s="25"/>
      <c r="AE355" s="25"/>
      <c r="AF355" s="25" t="s">
        <v>74</v>
      </c>
      <c r="AG355" s="25"/>
      <c r="AH355" s="25"/>
      <c r="AI355" s="25" t="s">
        <v>74</v>
      </c>
      <c r="AJ355" s="25"/>
      <c r="AK355" s="25" t="s">
        <v>74</v>
      </c>
      <c r="AL355" s="25"/>
      <c r="AM355" s="25"/>
      <c r="AN355" s="25"/>
      <c r="AO355" s="25" t="s">
        <v>74</v>
      </c>
      <c r="AP355" s="25"/>
      <c r="AQ355" s="25"/>
      <c r="AR355" s="25" t="s">
        <v>74</v>
      </c>
      <c r="AS355" s="25"/>
      <c r="AT355" s="25"/>
      <c r="AU355" s="25" t="s">
        <v>74</v>
      </c>
      <c r="AV355" s="25"/>
      <c r="AW355" s="25"/>
      <c r="AX355" s="25" t="s">
        <v>74</v>
      </c>
      <c r="AY355" s="25"/>
      <c r="AZ355" s="25" t="s">
        <v>74</v>
      </c>
      <c r="BA355" s="25"/>
      <c r="BB355" s="25"/>
      <c r="BC355" s="25"/>
      <c r="BD355" s="25"/>
      <c r="BE355" s="46" t="s">
        <v>74</v>
      </c>
      <c r="BF355" s="46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1:72" s="1" customFormat="1" ht="13.5" customHeight="1">
      <c r="A356" s="39"/>
      <c r="B356" s="56" t="s">
        <v>9</v>
      </c>
      <c r="C356" s="57" t="s">
        <v>459</v>
      </c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8" t="s">
        <v>560</v>
      </c>
      <c r="W356" s="58"/>
      <c r="X356" s="58"/>
      <c r="Y356" s="25" t="s">
        <v>74</v>
      </c>
      <c r="Z356" s="25"/>
      <c r="AA356" s="25"/>
      <c r="AB356" s="25"/>
      <c r="AC356" s="25" t="s">
        <v>74</v>
      </c>
      <c r="AD356" s="25"/>
      <c r="AE356" s="25"/>
      <c r="AF356" s="25" t="s">
        <v>74</v>
      </c>
      <c r="AG356" s="25"/>
      <c r="AH356" s="25"/>
      <c r="AI356" s="25" t="s">
        <v>74</v>
      </c>
      <c r="AJ356" s="25"/>
      <c r="AK356" s="25" t="s">
        <v>74</v>
      </c>
      <c r="AL356" s="25"/>
      <c r="AM356" s="25"/>
      <c r="AN356" s="25"/>
      <c r="AO356" s="25" t="s">
        <v>74</v>
      </c>
      <c r="AP356" s="25"/>
      <c r="AQ356" s="25"/>
      <c r="AR356" s="25" t="s">
        <v>74</v>
      </c>
      <c r="AS356" s="25"/>
      <c r="AT356" s="25"/>
      <c r="AU356" s="25" t="s">
        <v>74</v>
      </c>
      <c r="AV356" s="25"/>
      <c r="AW356" s="25"/>
      <c r="AX356" s="25" t="s">
        <v>74</v>
      </c>
      <c r="AY356" s="25"/>
      <c r="AZ356" s="25" t="s">
        <v>74</v>
      </c>
      <c r="BA356" s="25"/>
      <c r="BB356" s="25"/>
      <c r="BC356" s="25"/>
      <c r="BD356" s="25"/>
      <c r="BE356" s="46" t="s">
        <v>74</v>
      </c>
      <c r="BF356" s="46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1:72" s="1" customFormat="1" ht="24" customHeight="1">
      <c r="A357" s="39"/>
      <c r="B357" s="56" t="s">
        <v>9</v>
      </c>
      <c r="C357" s="57" t="s">
        <v>461</v>
      </c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60" t="s">
        <v>561</v>
      </c>
      <c r="W357" s="60"/>
      <c r="X357" s="60"/>
      <c r="Y357" s="61" t="s">
        <v>74</v>
      </c>
      <c r="Z357" s="61"/>
      <c r="AA357" s="61"/>
      <c r="AB357" s="61"/>
      <c r="AC357" s="61" t="s">
        <v>74</v>
      </c>
      <c r="AD357" s="61"/>
      <c r="AE357" s="61"/>
      <c r="AF357" s="61" t="s">
        <v>74</v>
      </c>
      <c r="AG357" s="61"/>
      <c r="AH357" s="61"/>
      <c r="AI357" s="61" t="s">
        <v>74</v>
      </c>
      <c r="AJ357" s="61"/>
      <c r="AK357" s="61" t="s">
        <v>74</v>
      </c>
      <c r="AL357" s="61"/>
      <c r="AM357" s="61"/>
      <c r="AN357" s="61"/>
      <c r="AO357" s="61" t="s">
        <v>74</v>
      </c>
      <c r="AP357" s="61"/>
      <c r="AQ357" s="61"/>
      <c r="AR357" s="61" t="s">
        <v>74</v>
      </c>
      <c r="AS357" s="61"/>
      <c r="AT357" s="61"/>
      <c r="AU357" s="61" t="s">
        <v>74</v>
      </c>
      <c r="AV357" s="61"/>
      <c r="AW357" s="61"/>
      <c r="AX357" s="61" t="s">
        <v>74</v>
      </c>
      <c r="AY357" s="61"/>
      <c r="AZ357" s="61" t="s">
        <v>74</v>
      </c>
      <c r="BA357" s="61"/>
      <c r="BB357" s="61"/>
      <c r="BC357" s="61"/>
      <c r="BD357" s="61"/>
      <c r="BE357" s="62" t="s">
        <v>74</v>
      </c>
      <c r="BF357" s="62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</row>
    <row r="358" spans="1:72" s="1" customFormat="1" ht="13.5" customHeight="1">
      <c r="A358" s="29" t="s">
        <v>9</v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</row>
    <row r="359" spans="1:72" s="1" customFormat="1" ht="13.5" customHeight="1">
      <c r="A359" s="29" t="s">
        <v>9</v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</row>
    <row r="360" spans="1:72" s="1" customFormat="1" ht="13.5" customHeight="1">
      <c r="A360" s="8" t="s">
        <v>562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63" t="s">
        <v>9</v>
      </c>
      <c r="O360" s="63"/>
      <c r="P360" s="63"/>
      <c r="Q360" s="63"/>
      <c r="R360" s="63"/>
      <c r="S360" s="63" t="s">
        <v>563</v>
      </c>
      <c r="T360" s="63"/>
      <c r="U360" s="63"/>
      <c r="V360" s="63"/>
      <c r="W360" s="63"/>
      <c r="X360" s="63"/>
      <c r="Y360" s="63"/>
      <c r="Z360" s="63"/>
      <c r="AA360" s="29" t="s">
        <v>9</v>
      </c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</row>
    <row r="361" spans="1:72" s="1" customFormat="1" ht="13.5" customHeight="1">
      <c r="A361" s="29" t="s">
        <v>9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64" t="s">
        <v>9</v>
      </c>
      <c r="O361" s="65" t="s">
        <v>564</v>
      </c>
      <c r="P361" s="65"/>
      <c r="Q361" s="65"/>
      <c r="R361" s="64" t="s">
        <v>9</v>
      </c>
      <c r="S361" s="64" t="s">
        <v>9</v>
      </c>
      <c r="T361" s="65" t="s">
        <v>565</v>
      </c>
      <c r="U361" s="65"/>
      <c r="V361" s="65"/>
      <c r="W361" s="65"/>
      <c r="X361" s="65"/>
      <c r="Y361" s="65"/>
      <c r="Z361" s="29" t="s">
        <v>9</v>
      </c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</row>
    <row r="362" spans="1:72" s="1" customFormat="1" ht="7.5" customHeight="1">
      <c r="A362" s="29" t="s">
        <v>9</v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</row>
    <row r="363" spans="1:72" s="1" customFormat="1" ht="13.5" customHeight="1">
      <c r="A363" s="8" t="s">
        <v>566</v>
      </c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63" t="s">
        <v>9</v>
      </c>
      <c r="O363" s="63"/>
      <c r="P363" s="63"/>
      <c r="Q363" s="63"/>
      <c r="R363" s="63"/>
      <c r="S363" s="63" t="s">
        <v>567</v>
      </c>
      <c r="T363" s="63"/>
      <c r="U363" s="63"/>
      <c r="V363" s="63"/>
      <c r="W363" s="63"/>
      <c r="X363" s="63"/>
      <c r="Y363" s="63"/>
      <c r="Z363" s="63"/>
      <c r="AA363" s="29" t="s">
        <v>9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</row>
    <row r="364" spans="1:72" s="1" customFormat="1" ht="13.5" customHeight="1">
      <c r="A364" s="29" t="s">
        <v>9</v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64" t="s">
        <v>9</v>
      </c>
      <c r="O364" s="65" t="s">
        <v>564</v>
      </c>
      <c r="P364" s="65"/>
      <c r="Q364" s="65"/>
      <c r="R364" s="64" t="s">
        <v>9</v>
      </c>
      <c r="S364" s="64" t="s">
        <v>9</v>
      </c>
      <c r="T364" s="65" t="s">
        <v>565</v>
      </c>
      <c r="U364" s="65"/>
      <c r="V364" s="65"/>
      <c r="W364" s="65"/>
      <c r="X364" s="65"/>
      <c r="Y364" s="65"/>
      <c r="Z364" s="29" t="s">
        <v>9</v>
      </c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</row>
    <row r="365" spans="1:72" s="1" customFormat="1" ht="7.5" customHeight="1">
      <c r="A365" s="29" t="s">
        <v>9</v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</row>
    <row r="366" spans="1:72" s="1" customFormat="1" ht="13.5" customHeight="1">
      <c r="A366" s="8" t="s">
        <v>568</v>
      </c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63" t="s">
        <v>9</v>
      </c>
      <c r="O366" s="63"/>
      <c r="P366" s="63"/>
      <c r="Q366" s="63"/>
      <c r="R366" s="63"/>
      <c r="S366" s="63" t="s">
        <v>569</v>
      </c>
      <c r="T366" s="63"/>
      <c r="U366" s="63"/>
      <c r="V366" s="63"/>
      <c r="W366" s="63"/>
      <c r="X366" s="63"/>
      <c r="Y366" s="63"/>
      <c r="Z366" s="63"/>
      <c r="AA366" s="29" t="s">
        <v>9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</row>
    <row r="367" spans="1:72" s="1" customFormat="1" ht="13.5" customHeight="1">
      <c r="A367" s="29" t="s">
        <v>9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64" t="s">
        <v>9</v>
      </c>
      <c r="O367" s="65" t="s">
        <v>564</v>
      </c>
      <c r="P367" s="65"/>
      <c r="Q367" s="65"/>
      <c r="R367" s="64" t="s">
        <v>9</v>
      </c>
      <c r="S367" s="64" t="s">
        <v>9</v>
      </c>
      <c r="T367" s="65" t="s">
        <v>565</v>
      </c>
      <c r="U367" s="65"/>
      <c r="V367" s="65"/>
      <c r="W367" s="65"/>
      <c r="X367" s="65"/>
      <c r="Y367" s="65"/>
      <c r="Z367" s="29" t="s">
        <v>9</v>
      </c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</row>
    <row r="368" spans="1:72" s="1" customFormat="1" ht="7.5" customHeight="1">
      <c r="A368" s="29" t="s">
        <v>9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</row>
    <row r="369" spans="1:72" s="1" customFormat="1" ht="13.5" customHeight="1">
      <c r="A369" s="8" t="s">
        <v>570</v>
      </c>
      <c r="B369" s="8"/>
      <c r="C369" s="8"/>
      <c r="D369" s="8"/>
      <c r="E369" s="63" t="s">
        <v>566</v>
      </c>
      <c r="F369" s="63"/>
      <c r="G369" s="63"/>
      <c r="H369" s="63"/>
      <c r="I369" s="63"/>
      <c r="J369" s="63"/>
      <c r="K369" s="63"/>
      <c r="L369" s="63"/>
      <c r="M369" s="63"/>
      <c r="N369" s="63" t="s">
        <v>9</v>
      </c>
      <c r="O369" s="63"/>
      <c r="P369" s="63"/>
      <c r="Q369" s="63"/>
      <c r="R369" s="63"/>
      <c r="S369" s="63" t="s">
        <v>567</v>
      </c>
      <c r="T369" s="63"/>
      <c r="U369" s="63"/>
      <c r="V369" s="63"/>
      <c r="W369" s="63"/>
      <c r="X369" s="63"/>
      <c r="Y369" s="63"/>
      <c r="Z369" s="63"/>
      <c r="AA369" s="29" t="s">
        <v>9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</row>
    <row r="370" spans="1:72" s="1" customFormat="1" ht="13.5" customHeight="1">
      <c r="A370" s="29" t="s">
        <v>9</v>
      </c>
      <c r="B370" s="29"/>
      <c r="C370" s="29"/>
      <c r="D370" s="29"/>
      <c r="E370" s="64" t="s">
        <v>9</v>
      </c>
      <c r="F370" s="65" t="s">
        <v>571</v>
      </c>
      <c r="G370" s="65"/>
      <c r="H370" s="65"/>
      <c r="I370" s="65"/>
      <c r="J370" s="65"/>
      <c r="K370" s="65"/>
      <c r="L370" s="29" t="s">
        <v>9</v>
      </c>
      <c r="M370" s="29"/>
      <c r="N370" s="64" t="s">
        <v>9</v>
      </c>
      <c r="O370" s="65" t="s">
        <v>564</v>
      </c>
      <c r="P370" s="65"/>
      <c r="Q370" s="65"/>
      <c r="R370" s="64" t="s">
        <v>9</v>
      </c>
      <c r="S370" s="64" t="s">
        <v>9</v>
      </c>
      <c r="T370" s="65" t="s">
        <v>565</v>
      </c>
      <c r="U370" s="65"/>
      <c r="V370" s="65"/>
      <c r="W370" s="65"/>
      <c r="X370" s="65"/>
      <c r="Y370" s="65"/>
      <c r="Z370" s="29" t="s">
        <v>9</v>
      </c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</row>
    <row r="371" spans="1:72" s="1" customFormat="1" ht="15.75" customHeight="1">
      <c r="A371" s="29" t="s">
        <v>9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</row>
    <row r="372" spans="1:72" s="1" customFormat="1" ht="13.5" customHeight="1">
      <c r="A372" s="29" t="s">
        <v>9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</row>
    <row r="373" spans="1:72" s="1" customFormat="1" ht="13.5" customHeight="1">
      <c r="A373" s="66" t="s">
        <v>572</v>
      </c>
      <c r="B373" s="66"/>
      <c r="C373" s="66"/>
      <c r="D373" s="66"/>
      <c r="E373" s="66"/>
      <c r="F373" s="66"/>
      <c r="G373" s="66"/>
      <c r="H373" s="66"/>
      <c r="I373" s="66"/>
      <c r="J373" s="66"/>
      <c r="K373" s="29" t="s">
        <v>9</v>
      </c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</row>
    <row r="374" spans="1:72" s="1" customFormat="1" ht="13.5" customHeight="1">
      <c r="A374" s="67" t="s">
        <v>573</v>
      </c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</row>
  </sheetData>
  <sheetProtection/>
  <mergeCells count="5611">
    <mergeCell ref="A371:BT371"/>
    <mergeCell ref="A372:BT372"/>
    <mergeCell ref="A373:J373"/>
    <mergeCell ref="K373:BT373"/>
    <mergeCell ref="A374:BT374"/>
    <mergeCell ref="A370:D370"/>
    <mergeCell ref="F370:K370"/>
    <mergeCell ref="L370:M370"/>
    <mergeCell ref="O370:Q370"/>
    <mergeCell ref="T370:Y370"/>
    <mergeCell ref="Z370:BT370"/>
    <mergeCell ref="A367:M367"/>
    <mergeCell ref="O367:Q367"/>
    <mergeCell ref="T367:Y367"/>
    <mergeCell ref="Z367:BT367"/>
    <mergeCell ref="A368:BT368"/>
    <mergeCell ref="A369:D369"/>
    <mergeCell ref="E369:M369"/>
    <mergeCell ref="N369:R369"/>
    <mergeCell ref="S369:Z369"/>
    <mergeCell ref="AA369:BT369"/>
    <mergeCell ref="A364:M364"/>
    <mergeCell ref="O364:Q364"/>
    <mergeCell ref="T364:Y364"/>
    <mergeCell ref="Z364:BT364"/>
    <mergeCell ref="A365:BT365"/>
    <mergeCell ref="A366:M366"/>
    <mergeCell ref="N366:R366"/>
    <mergeCell ref="S366:Z366"/>
    <mergeCell ref="AA366:BT366"/>
    <mergeCell ref="A361:M361"/>
    <mergeCell ref="O361:Q361"/>
    <mergeCell ref="T361:Y361"/>
    <mergeCell ref="Z361:BT361"/>
    <mergeCell ref="A362:BT362"/>
    <mergeCell ref="A363:M363"/>
    <mergeCell ref="N363:R363"/>
    <mergeCell ref="S363:Z363"/>
    <mergeCell ref="AA363:BT363"/>
    <mergeCell ref="AZ357:BD357"/>
    <mergeCell ref="BE357:BF357"/>
    <mergeCell ref="BG244:BT357"/>
    <mergeCell ref="A358:BT358"/>
    <mergeCell ref="A359:BT359"/>
    <mergeCell ref="A360:M360"/>
    <mergeCell ref="N360:R360"/>
    <mergeCell ref="S360:Z360"/>
    <mergeCell ref="AA360:BT360"/>
    <mergeCell ref="AI357:AJ357"/>
    <mergeCell ref="AK357:AN357"/>
    <mergeCell ref="AO357:AQ357"/>
    <mergeCell ref="AR357:AT357"/>
    <mergeCell ref="AU357:AW357"/>
    <mergeCell ref="AX357:AY357"/>
    <mergeCell ref="AR356:AT356"/>
    <mergeCell ref="AU356:AW356"/>
    <mergeCell ref="AX356:AY356"/>
    <mergeCell ref="AZ356:BD356"/>
    <mergeCell ref="BE356:BF356"/>
    <mergeCell ref="C357:U357"/>
    <mergeCell ref="V357:X357"/>
    <mergeCell ref="Y357:AB357"/>
    <mergeCell ref="AC357:AE357"/>
    <mergeCell ref="AF357:AH357"/>
    <mergeCell ref="AZ355:BD355"/>
    <mergeCell ref="BE355:BF355"/>
    <mergeCell ref="C356:U356"/>
    <mergeCell ref="V356:X356"/>
    <mergeCell ref="Y356:AB356"/>
    <mergeCell ref="AC356:AE356"/>
    <mergeCell ref="AF356:AH356"/>
    <mergeCell ref="AI356:AJ356"/>
    <mergeCell ref="AK356:AN356"/>
    <mergeCell ref="AO356:AQ356"/>
    <mergeCell ref="AI355:AJ355"/>
    <mergeCell ref="AK355:AN355"/>
    <mergeCell ref="AO355:AQ355"/>
    <mergeCell ref="AR355:AT355"/>
    <mergeCell ref="AU355:AW355"/>
    <mergeCell ref="AX355:AY355"/>
    <mergeCell ref="AR354:AT354"/>
    <mergeCell ref="AU354:AW354"/>
    <mergeCell ref="AX354:AY354"/>
    <mergeCell ref="AZ354:BD354"/>
    <mergeCell ref="BE354:BF354"/>
    <mergeCell ref="C355:U355"/>
    <mergeCell ref="V355:X355"/>
    <mergeCell ref="Y355:AB355"/>
    <mergeCell ref="AC355:AE355"/>
    <mergeCell ref="AF355:AH355"/>
    <mergeCell ref="AZ353:BD353"/>
    <mergeCell ref="BE353:BF353"/>
    <mergeCell ref="C354:U354"/>
    <mergeCell ref="V354:X354"/>
    <mergeCell ref="Y354:AB354"/>
    <mergeCell ref="AC354:AE354"/>
    <mergeCell ref="AF354:AH354"/>
    <mergeCell ref="AI354:AJ354"/>
    <mergeCell ref="AK354:AN354"/>
    <mergeCell ref="AO354:AQ354"/>
    <mergeCell ref="AI353:AJ353"/>
    <mergeCell ref="AK353:AN353"/>
    <mergeCell ref="AO353:AQ353"/>
    <mergeCell ref="AR353:AT353"/>
    <mergeCell ref="AU353:AW353"/>
    <mergeCell ref="AX353:AY353"/>
    <mergeCell ref="AR352:AT352"/>
    <mergeCell ref="AU352:AW352"/>
    <mergeCell ref="AX352:AY352"/>
    <mergeCell ref="AZ352:BD352"/>
    <mergeCell ref="BE352:BF352"/>
    <mergeCell ref="C353:U353"/>
    <mergeCell ref="V353:X353"/>
    <mergeCell ref="Y353:AB353"/>
    <mergeCell ref="AC353:AE353"/>
    <mergeCell ref="AF353:AH353"/>
    <mergeCell ref="AZ351:BD351"/>
    <mergeCell ref="BE351:BF351"/>
    <mergeCell ref="C352:U352"/>
    <mergeCell ref="V352:X352"/>
    <mergeCell ref="Y352:AB352"/>
    <mergeCell ref="AC352:AE352"/>
    <mergeCell ref="AF352:AH352"/>
    <mergeCell ref="AI352:AJ352"/>
    <mergeCell ref="AK352:AN352"/>
    <mergeCell ref="AO352:AQ352"/>
    <mergeCell ref="AI351:AJ351"/>
    <mergeCell ref="AK351:AN351"/>
    <mergeCell ref="AO351:AQ351"/>
    <mergeCell ref="AR351:AT351"/>
    <mergeCell ref="AU351:AW351"/>
    <mergeCell ref="AX351:AY351"/>
    <mergeCell ref="AR350:AT350"/>
    <mergeCell ref="AU350:AW350"/>
    <mergeCell ref="AX350:AY350"/>
    <mergeCell ref="AZ350:BD350"/>
    <mergeCell ref="BE350:BF350"/>
    <mergeCell ref="C351:U351"/>
    <mergeCell ref="V351:X351"/>
    <mergeCell ref="Y351:AB351"/>
    <mergeCell ref="AC351:AE351"/>
    <mergeCell ref="AF351:AH351"/>
    <mergeCell ref="AZ349:BD349"/>
    <mergeCell ref="BE349:BF349"/>
    <mergeCell ref="C350:U350"/>
    <mergeCell ref="V350:X350"/>
    <mergeCell ref="Y350:AB350"/>
    <mergeCell ref="AC350:AE350"/>
    <mergeCell ref="AF350:AH350"/>
    <mergeCell ref="AI350:AJ350"/>
    <mergeCell ref="AK350:AN350"/>
    <mergeCell ref="AO350:AQ350"/>
    <mergeCell ref="AI349:AJ349"/>
    <mergeCell ref="AK349:AN349"/>
    <mergeCell ref="AO349:AQ349"/>
    <mergeCell ref="AR349:AT349"/>
    <mergeCell ref="AU349:AW349"/>
    <mergeCell ref="AX349:AY349"/>
    <mergeCell ref="AR348:AT348"/>
    <mergeCell ref="AU348:AW348"/>
    <mergeCell ref="AX348:AY348"/>
    <mergeCell ref="AZ348:BD348"/>
    <mergeCell ref="BE348:BF348"/>
    <mergeCell ref="C349:U349"/>
    <mergeCell ref="V349:X349"/>
    <mergeCell ref="Y349:AB349"/>
    <mergeCell ref="AC349:AE349"/>
    <mergeCell ref="AF349:AH349"/>
    <mergeCell ref="AZ347:BD347"/>
    <mergeCell ref="BE347:BF347"/>
    <mergeCell ref="B348:U348"/>
    <mergeCell ref="V348:X348"/>
    <mergeCell ref="Y348:AB348"/>
    <mergeCell ref="AC348:AE348"/>
    <mergeCell ref="AF348:AH348"/>
    <mergeCell ref="AI348:AJ348"/>
    <mergeCell ref="AK348:AN348"/>
    <mergeCell ref="AO348:AQ348"/>
    <mergeCell ref="AI347:AJ347"/>
    <mergeCell ref="AK347:AN347"/>
    <mergeCell ref="AO347:AQ347"/>
    <mergeCell ref="AR347:AT347"/>
    <mergeCell ref="AU347:AW347"/>
    <mergeCell ref="AX347:AY347"/>
    <mergeCell ref="AR346:AT346"/>
    <mergeCell ref="AU346:AW346"/>
    <mergeCell ref="AX346:AY346"/>
    <mergeCell ref="AZ346:BD346"/>
    <mergeCell ref="BE346:BF346"/>
    <mergeCell ref="B347:U347"/>
    <mergeCell ref="V347:X347"/>
    <mergeCell ref="Y347:AB347"/>
    <mergeCell ref="AC347:AE347"/>
    <mergeCell ref="AF347:AH347"/>
    <mergeCell ref="AZ345:BD345"/>
    <mergeCell ref="BE345:BF345"/>
    <mergeCell ref="C346:U346"/>
    <mergeCell ref="V346:X346"/>
    <mergeCell ref="Y346:AB346"/>
    <mergeCell ref="AC346:AE346"/>
    <mergeCell ref="AF346:AH346"/>
    <mergeCell ref="AI346:AJ346"/>
    <mergeCell ref="AK346:AN346"/>
    <mergeCell ref="AO346:AQ346"/>
    <mergeCell ref="AI345:AJ345"/>
    <mergeCell ref="AK345:AN345"/>
    <mergeCell ref="AO345:AQ345"/>
    <mergeCell ref="AR345:AT345"/>
    <mergeCell ref="AU345:AW345"/>
    <mergeCell ref="AX345:AY345"/>
    <mergeCell ref="AR344:AT344"/>
    <mergeCell ref="AU344:AW344"/>
    <mergeCell ref="AX344:AY344"/>
    <mergeCell ref="AZ344:BD344"/>
    <mergeCell ref="BE344:BF344"/>
    <mergeCell ref="C345:U345"/>
    <mergeCell ref="V345:X345"/>
    <mergeCell ref="Y345:AB345"/>
    <mergeCell ref="AC345:AE345"/>
    <mergeCell ref="AF345:AH345"/>
    <mergeCell ref="AZ343:BD343"/>
    <mergeCell ref="BE343:BF343"/>
    <mergeCell ref="C344:U344"/>
    <mergeCell ref="V344:X344"/>
    <mergeCell ref="Y344:AB344"/>
    <mergeCell ref="AC344:AE344"/>
    <mergeCell ref="AF344:AH344"/>
    <mergeCell ref="AI344:AJ344"/>
    <mergeCell ref="AK344:AN344"/>
    <mergeCell ref="AO344:AQ344"/>
    <mergeCell ref="AI343:AJ343"/>
    <mergeCell ref="AK343:AN343"/>
    <mergeCell ref="AO343:AQ343"/>
    <mergeCell ref="AR343:AT343"/>
    <mergeCell ref="AU343:AW343"/>
    <mergeCell ref="AX343:AY343"/>
    <mergeCell ref="AR342:AT342"/>
    <mergeCell ref="AU342:AW342"/>
    <mergeCell ref="AX342:AY342"/>
    <mergeCell ref="AZ342:BD342"/>
    <mergeCell ref="BE342:BF342"/>
    <mergeCell ref="C343:U343"/>
    <mergeCell ref="V343:X343"/>
    <mergeCell ref="Y343:AB343"/>
    <mergeCell ref="AC343:AE343"/>
    <mergeCell ref="AF343:AH343"/>
    <mergeCell ref="AZ341:BD341"/>
    <mergeCell ref="BE341:BF341"/>
    <mergeCell ref="C342:U342"/>
    <mergeCell ref="V342:X342"/>
    <mergeCell ref="Y342:AB342"/>
    <mergeCell ref="AC342:AE342"/>
    <mergeCell ref="AF342:AH342"/>
    <mergeCell ref="AI342:AJ342"/>
    <mergeCell ref="AK342:AN342"/>
    <mergeCell ref="AO342:AQ342"/>
    <mergeCell ref="AI341:AJ341"/>
    <mergeCell ref="AK341:AN341"/>
    <mergeCell ref="AO341:AQ341"/>
    <mergeCell ref="AR341:AT341"/>
    <mergeCell ref="AU341:AW341"/>
    <mergeCell ref="AX341:AY341"/>
    <mergeCell ref="AR340:AT340"/>
    <mergeCell ref="AU340:AW340"/>
    <mergeCell ref="AX340:AY340"/>
    <mergeCell ref="AZ340:BD340"/>
    <mergeCell ref="BE340:BF340"/>
    <mergeCell ref="C341:U341"/>
    <mergeCell ref="V341:X341"/>
    <mergeCell ref="Y341:AB341"/>
    <mergeCell ref="AC341:AE341"/>
    <mergeCell ref="AF341:AH341"/>
    <mergeCell ref="AZ339:BD339"/>
    <mergeCell ref="BE339:BF339"/>
    <mergeCell ref="C340:U340"/>
    <mergeCell ref="V340:X340"/>
    <mergeCell ref="Y340:AB340"/>
    <mergeCell ref="AC340:AE340"/>
    <mergeCell ref="AF340:AH340"/>
    <mergeCell ref="AI340:AJ340"/>
    <mergeCell ref="AK340:AN340"/>
    <mergeCell ref="AO340:AQ340"/>
    <mergeCell ref="AI339:AJ339"/>
    <mergeCell ref="AK339:AN339"/>
    <mergeCell ref="AO339:AQ339"/>
    <mergeCell ref="AR339:AT339"/>
    <mergeCell ref="AU339:AW339"/>
    <mergeCell ref="AX339:AY339"/>
    <mergeCell ref="AR338:AT338"/>
    <mergeCell ref="AU338:AW338"/>
    <mergeCell ref="AX338:AY338"/>
    <mergeCell ref="AZ338:BD338"/>
    <mergeCell ref="BE338:BF338"/>
    <mergeCell ref="C339:U339"/>
    <mergeCell ref="V339:X339"/>
    <mergeCell ref="Y339:AB339"/>
    <mergeCell ref="AC339:AE339"/>
    <mergeCell ref="AF339:AH339"/>
    <mergeCell ref="AZ337:BD337"/>
    <mergeCell ref="BE337:BF337"/>
    <mergeCell ref="C338:U338"/>
    <mergeCell ref="V338:X338"/>
    <mergeCell ref="Y338:AB338"/>
    <mergeCell ref="AC338:AE338"/>
    <mergeCell ref="AF338:AH338"/>
    <mergeCell ref="AI338:AJ338"/>
    <mergeCell ref="AK338:AN338"/>
    <mergeCell ref="AO338:AQ338"/>
    <mergeCell ref="AI337:AJ337"/>
    <mergeCell ref="AK337:AN337"/>
    <mergeCell ref="AO337:AQ337"/>
    <mergeCell ref="AR337:AT337"/>
    <mergeCell ref="AU337:AW337"/>
    <mergeCell ref="AX337:AY337"/>
    <mergeCell ref="AR336:AT336"/>
    <mergeCell ref="AU336:AW336"/>
    <mergeCell ref="AX336:AY336"/>
    <mergeCell ref="AZ336:BD336"/>
    <mergeCell ref="BE336:BF336"/>
    <mergeCell ref="B337:U337"/>
    <mergeCell ref="V337:X337"/>
    <mergeCell ref="Y337:AB337"/>
    <mergeCell ref="AC337:AE337"/>
    <mergeCell ref="AF337:AH337"/>
    <mergeCell ref="AZ335:BD335"/>
    <mergeCell ref="BE335:BF335"/>
    <mergeCell ref="B336:U336"/>
    <mergeCell ref="V336:X336"/>
    <mergeCell ref="Y336:AB336"/>
    <mergeCell ref="AC336:AE336"/>
    <mergeCell ref="AF336:AH336"/>
    <mergeCell ref="AI336:AJ336"/>
    <mergeCell ref="AK336:AN336"/>
    <mergeCell ref="AO336:AQ336"/>
    <mergeCell ref="AI335:AJ335"/>
    <mergeCell ref="AK335:AN335"/>
    <mergeCell ref="AO335:AQ335"/>
    <mergeCell ref="AR335:AT335"/>
    <mergeCell ref="AU335:AW335"/>
    <mergeCell ref="AX335:AY335"/>
    <mergeCell ref="AR334:AT334"/>
    <mergeCell ref="AU334:AW334"/>
    <mergeCell ref="AX334:AY334"/>
    <mergeCell ref="AZ334:BD334"/>
    <mergeCell ref="BE334:BF334"/>
    <mergeCell ref="C335:U335"/>
    <mergeCell ref="V335:X335"/>
    <mergeCell ref="Y335:AB335"/>
    <mergeCell ref="AC335:AE335"/>
    <mergeCell ref="AF335:AH335"/>
    <mergeCell ref="AZ333:BD333"/>
    <mergeCell ref="BE333:BF333"/>
    <mergeCell ref="C334:U334"/>
    <mergeCell ref="V334:X334"/>
    <mergeCell ref="Y334:AB334"/>
    <mergeCell ref="AC334:AE334"/>
    <mergeCell ref="AF334:AH334"/>
    <mergeCell ref="AI334:AJ334"/>
    <mergeCell ref="AK334:AN334"/>
    <mergeCell ref="AO334:AQ334"/>
    <mergeCell ref="AI333:AJ333"/>
    <mergeCell ref="AK333:AN333"/>
    <mergeCell ref="AO333:AQ333"/>
    <mergeCell ref="AR333:AT333"/>
    <mergeCell ref="AU333:AW333"/>
    <mergeCell ref="AX333:AY333"/>
    <mergeCell ref="AR332:AT332"/>
    <mergeCell ref="AU332:AW332"/>
    <mergeCell ref="AX332:AY332"/>
    <mergeCell ref="AZ332:BD332"/>
    <mergeCell ref="BE332:BF332"/>
    <mergeCell ref="C333:U333"/>
    <mergeCell ref="V333:X333"/>
    <mergeCell ref="Y333:AB333"/>
    <mergeCell ref="AC333:AE333"/>
    <mergeCell ref="AF333:AH333"/>
    <mergeCell ref="AZ331:BD331"/>
    <mergeCell ref="BE331:BF331"/>
    <mergeCell ref="C332:U332"/>
    <mergeCell ref="V332:X332"/>
    <mergeCell ref="Y332:AB332"/>
    <mergeCell ref="AC332:AE332"/>
    <mergeCell ref="AF332:AH332"/>
    <mergeCell ref="AI332:AJ332"/>
    <mergeCell ref="AK332:AN332"/>
    <mergeCell ref="AO332:AQ332"/>
    <mergeCell ref="AI331:AJ331"/>
    <mergeCell ref="AK331:AN331"/>
    <mergeCell ref="AO331:AQ331"/>
    <mergeCell ref="AR331:AT331"/>
    <mergeCell ref="AU331:AW331"/>
    <mergeCell ref="AX331:AY331"/>
    <mergeCell ref="AR330:AT330"/>
    <mergeCell ref="AU330:AW330"/>
    <mergeCell ref="AX330:AY330"/>
    <mergeCell ref="AZ330:BD330"/>
    <mergeCell ref="BE330:BF330"/>
    <mergeCell ref="C331:U331"/>
    <mergeCell ref="V331:X331"/>
    <mergeCell ref="Y331:AB331"/>
    <mergeCell ref="AC331:AE331"/>
    <mergeCell ref="AF331:AH331"/>
    <mergeCell ref="AZ329:BD329"/>
    <mergeCell ref="BE329:BF329"/>
    <mergeCell ref="C330:U330"/>
    <mergeCell ref="V330:X330"/>
    <mergeCell ref="Y330:AB330"/>
    <mergeCell ref="AC330:AE330"/>
    <mergeCell ref="AF330:AH330"/>
    <mergeCell ref="AI330:AJ330"/>
    <mergeCell ref="AK330:AN330"/>
    <mergeCell ref="AO330:AQ330"/>
    <mergeCell ref="AI329:AJ329"/>
    <mergeCell ref="AK329:AN329"/>
    <mergeCell ref="AO329:AQ329"/>
    <mergeCell ref="AR329:AT329"/>
    <mergeCell ref="AU329:AW329"/>
    <mergeCell ref="AX329:AY329"/>
    <mergeCell ref="AR328:AT328"/>
    <mergeCell ref="AU328:AW328"/>
    <mergeCell ref="AX328:AY328"/>
    <mergeCell ref="AZ328:BD328"/>
    <mergeCell ref="BE328:BF328"/>
    <mergeCell ref="C329:U329"/>
    <mergeCell ref="V329:X329"/>
    <mergeCell ref="Y329:AB329"/>
    <mergeCell ref="AC329:AE329"/>
    <mergeCell ref="AF329:AH329"/>
    <mergeCell ref="AZ327:BD327"/>
    <mergeCell ref="BE327:BF327"/>
    <mergeCell ref="C328:U328"/>
    <mergeCell ref="V328:X328"/>
    <mergeCell ref="Y328:AB328"/>
    <mergeCell ref="AC328:AE328"/>
    <mergeCell ref="AF328:AH328"/>
    <mergeCell ref="AI328:AJ328"/>
    <mergeCell ref="AK328:AN328"/>
    <mergeCell ref="AO328:AQ328"/>
    <mergeCell ref="AI327:AJ327"/>
    <mergeCell ref="AK327:AN327"/>
    <mergeCell ref="AO327:AQ327"/>
    <mergeCell ref="AR327:AT327"/>
    <mergeCell ref="AU327:AW327"/>
    <mergeCell ref="AX327:AY327"/>
    <mergeCell ref="AR326:AT326"/>
    <mergeCell ref="AU326:AW326"/>
    <mergeCell ref="AX326:AY326"/>
    <mergeCell ref="AZ326:BD326"/>
    <mergeCell ref="BE326:BF326"/>
    <mergeCell ref="C327:U327"/>
    <mergeCell ref="V327:X327"/>
    <mergeCell ref="Y327:AB327"/>
    <mergeCell ref="AC327:AE327"/>
    <mergeCell ref="AF327:AH327"/>
    <mergeCell ref="AZ325:BD325"/>
    <mergeCell ref="BE325:BF325"/>
    <mergeCell ref="B326:U326"/>
    <mergeCell ref="V326:X326"/>
    <mergeCell ref="Y326:AB326"/>
    <mergeCell ref="AC326:AE326"/>
    <mergeCell ref="AF326:AH326"/>
    <mergeCell ref="AI326:AJ326"/>
    <mergeCell ref="AK326:AN326"/>
    <mergeCell ref="AO326:AQ326"/>
    <mergeCell ref="AI325:AJ325"/>
    <mergeCell ref="AK325:AN325"/>
    <mergeCell ref="AO325:AQ325"/>
    <mergeCell ref="AR325:AT325"/>
    <mergeCell ref="AU325:AW325"/>
    <mergeCell ref="AX325:AY325"/>
    <mergeCell ref="AR324:AT324"/>
    <mergeCell ref="AU324:AW324"/>
    <mergeCell ref="AX324:AY324"/>
    <mergeCell ref="AZ324:BD324"/>
    <mergeCell ref="BE324:BF324"/>
    <mergeCell ref="B325:U325"/>
    <mergeCell ref="V325:X325"/>
    <mergeCell ref="Y325:AB325"/>
    <mergeCell ref="AC325:AE325"/>
    <mergeCell ref="AF325:AH325"/>
    <mergeCell ref="AZ323:BD323"/>
    <mergeCell ref="BE323:BF323"/>
    <mergeCell ref="C324:U324"/>
    <mergeCell ref="V324:X324"/>
    <mergeCell ref="Y324:AB324"/>
    <mergeCell ref="AC324:AE324"/>
    <mergeCell ref="AF324:AH324"/>
    <mergeCell ref="AI324:AJ324"/>
    <mergeCell ref="AK324:AN324"/>
    <mergeCell ref="AO324:AQ324"/>
    <mergeCell ref="AI323:AJ323"/>
    <mergeCell ref="AK323:AN323"/>
    <mergeCell ref="AO323:AQ323"/>
    <mergeCell ref="AR323:AT323"/>
    <mergeCell ref="AU323:AW323"/>
    <mergeCell ref="AX323:AY323"/>
    <mergeCell ref="AR322:AT322"/>
    <mergeCell ref="AU322:AW322"/>
    <mergeCell ref="AX322:AY322"/>
    <mergeCell ref="AZ322:BD322"/>
    <mergeCell ref="BE322:BF322"/>
    <mergeCell ref="C323:U323"/>
    <mergeCell ref="V323:X323"/>
    <mergeCell ref="Y323:AB323"/>
    <mergeCell ref="AC323:AE323"/>
    <mergeCell ref="AF323:AH323"/>
    <mergeCell ref="AZ321:BD321"/>
    <mergeCell ref="BE321:BF321"/>
    <mergeCell ref="C322:U322"/>
    <mergeCell ref="V322:X322"/>
    <mergeCell ref="Y322:AB322"/>
    <mergeCell ref="AC322:AE322"/>
    <mergeCell ref="AF322:AH322"/>
    <mergeCell ref="AI322:AJ322"/>
    <mergeCell ref="AK322:AN322"/>
    <mergeCell ref="AO322:AQ322"/>
    <mergeCell ref="AI321:AJ321"/>
    <mergeCell ref="AK321:AN321"/>
    <mergeCell ref="AO321:AQ321"/>
    <mergeCell ref="AR321:AT321"/>
    <mergeCell ref="AU321:AW321"/>
    <mergeCell ref="AX321:AY321"/>
    <mergeCell ref="AR320:AT320"/>
    <mergeCell ref="AU320:AW320"/>
    <mergeCell ref="AX320:AY320"/>
    <mergeCell ref="AZ320:BD320"/>
    <mergeCell ref="BE320:BF320"/>
    <mergeCell ref="C321:U321"/>
    <mergeCell ref="V321:X321"/>
    <mergeCell ref="Y321:AB321"/>
    <mergeCell ref="AC321:AE321"/>
    <mergeCell ref="AF321:AH321"/>
    <mergeCell ref="AZ319:BD319"/>
    <mergeCell ref="BE319:BF319"/>
    <mergeCell ref="C320:U320"/>
    <mergeCell ref="V320:X320"/>
    <mergeCell ref="Y320:AB320"/>
    <mergeCell ref="AC320:AE320"/>
    <mergeCell ref="AF320:AH320"/>
    <mergeCell ref="AI320:AJ320"/>
    <mergeCell ref="AK320:AN320"/>
    <mergeCell ref="AO320:AQ320"/>
    <mergeCell ref="AI319:AJ319"/>
    <mergeCell ref="AK319:AN319"/>
    <mergeCell ref="AO319:AQ319"/>
    <mergeCell ref="AR319:AT319"/>
    <mergeCell ref="AU319:AW319"/>
    <mergeCell ref="AX319:AY319"/>
    <mergeCell ref="AR318:AT318"/>
    <mergeCell ref="AU318:AW318"/>
    <mergeCell ref="AX318:AY318"/>
    <mergeCell ref="AZ318:BD318"/>
    <mergeCell ref="BE318:BF318"/>
    <mergeCell ref="C319:U319"/>
    <mergeCell ref="V319:X319"/>
    <mergeCell ref="Y319:AB319"/>
    <mergeCell ref="AC319:AE319"/>
    <mergeCell ref="AF319:AH319"/>
    <mergeCell ref="AZ317:BD317"/>
    <mergeCell ref="BE317:BF317"/>
    <mergeCell ref="C318:U318"/>
    <mergeCell ref="V318:X318"/>
    <mergeCell ref="Y318:AB318"/>
    <mergeCell ref="AC318:AE318"/>
    <mergeCell ref="AF318:AH318"/>
    <mergeCell ref="AI318:AJ318"/>
    <mergeCell ref="AK318:AN318"/>
    <mergeCell ref="AO318:AQ318"/>
    <mergeCell ref="AI317:AJ317"/>
    <mergeCell ref="AK317:AN317"/>
    <mergeCell ref="AO317:AQ317"/>
    <mergeCell ref="AR317:AT317"/>
    <mergeCell ref="AU317:AW317"/>
    <mergeCell ref="AX317:AY317"/>
    <mergeCell ref="AR316:AT316"/>
    <mergeCell ref="AU316:AW316"/>
    <mergeCell ref="AX316:AY316"/>
    <mergeCell ref="AZ316:BD316"/>
    <mergeCell ref="BE316:BF316"/>
    <mergeCell ref="C317:U317"/>
    <mergeCell ref="V317:X317"/>
    <mergeCell ref="Y317:AB317"/>
    <mergeCell ref="AC317:AE317"/>
    <mergeCell ref="AF317:AH317"/>
    <mergeCell ref="AZ315:BD315"/>
    <mergeCell ref="BE315:BF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I315:AJ315"/>
    <mergeCell ref="AK315:AN315"/>
    <mergeCell ref="AO315:AQ315"/>
    <mergeCell ref="AR315:AT315"/>
    <mergeCell ref="AU315:AW315"/>
    <mergeCell ref="AX315:AY315"/>
    <mergeCell ref="AR314:AT314"/>
    <mergeCell ref="AU314:AW314"/>
    <mergeCell ref="AX314:AY314"/>
    <mergeCell ref="AZ314:BD314"/>
    <mergeCell ref="BE314:BF314"/>
    <mergeCell ref="B315:U315"/>
    <mergeCell ref="V315:X315"/>
    <mergeCell ref="Y315:AB315"/>
    <mergeCell ref="AC315:AE315"/>
    <mergeCell ref="AF315:AH315"/>
    <mergeCell ref="AZ313:BD313"/>
    <mergeCell ref="BE313:BF313"/>
    <mergeCell ref="B314:U314"/>
    <mergeCell ref="V314:X314"/>
    <mergeCell ref="Y314:AB314"/>
    <mergeCell ref="AC314:AE314"/>
    <mergeCell ref="AF314:AH314"/>
    <mergeCell ref="AI314:AJ314"/>
    <mergeCell ref="AK314:AN314"/>
    <mergeCell ref="AO314:AQ314"/>
    <mergeCell ref="AI313:AJ313"/>
    <mergeCell ref="AK313:AN313"/>
    <mergeCell ref="AO313:AQ313"/>
    <mergeCell ref="AR313:AT313"/>
    <mergeCell ref="AU313:AW313"/>
    <mergeCell ref="AX313:AY313"/>
    <mergeCell ref="AR312:AT312"/>
    <mergeCell ref="AU312:AW312"/>
    <mergeCell ref="AX312:AY312"/>
    <mergeCell ref="AZ312:BD312"/>
    <mergeCell ref="BE312:BF312"/>
    <mergeCell ref="C313:U313"/>
    <mergeCell ref="V313:X313"/>
    <mergeCell ref="Y313:AB313"/>
    <mergeCell ref="AC313:AE313"/>
    <mergeCell ref="AF313:AH313"/>
    <mergeCell ref="AZ311:BD311"/>
    <mergeCell ref="BE311:BF311"/>
    <mergeCell ref="C312:U312"/>
    <mergeCell ref="V312:X312"/>
    <mergeCell ref="Y312:AB312"/>
    <mergeCell ref="AC312:AE312"/>
    <mergeCell ref="AF312:AH312"/>
    <mergeCell ref="AI312:AJ312"/>
    <mergeCell ref="AK312:AN312"/>
    <mergeCell ref="AO312:AQ312"/>
    <mergeCell ref="AI311:AJ311"/>
    <mergeCell ref="AK311:AN311"/>
    <mergeCell ref="AO311:AQ311"/>
    <mergeCell ref="AR311:AT311"/>
    <mergeCell ref="AU311:AW311"/>
    <mergeCell ref="AX311:AY311"/>
    <mergeCell ref="AR310:AT310"/>
    <mergeCell ref="AU310:AW310"/>
    <mergeCell ref="AX310:AY310"/>
    <mergeCell ref="AZ310:BD310"/>
    <mergeCell ref="BE310:BF310"/>
    <mergeCell ref="C311:U311"/>
    <mergeCell ref="V311:X311"/>
    <mergeCell ref="Y311:AB311"/>
    <mergeCell ref="AC311:AE311"/>
    <mergeCell ref="AF311:AH311"/>
    <mergeCell ref="AZ309:BD309"/>
    <mergeCell ref="BE309:BF309"/>
    <mergeCell ref="C310:U310"/>
    <mergeCell ref="V310:X310"/>
    <mergeCell ref="Y310:AB310"/>
    <mergeCell ref="AC310:AE310"/>
    <mergeCell ref="AF310:AH310"/>
    <mergeCell ref="AI310:AJ310"/>
    <mergeCell ref="AK310:AN310"/>
    <mergeCell ref="AO310:AQ310"/>
    <mergeCell ref="AI309:AJ309"/>
    <mergeCell ref="AK309:AN309"/>
    <mergeCell ref="AO309:AQ309"/>
    <mergeCell ref="AR309:AT309"/>
    <mergeCell ref="AU309:AW309"/>
    <mergeCell ref="AX309:AY309"/>
    <mergeCell ref="AR308:AT308"/>
    <mergeCell ref="AU308:AW308"/>
    <mergeCell ref="AX308:AY308"/>
    <mergeCell ref="AZ308:BD308"/>
    <mergeCell ref="BE308:BF308"/>
    <mergeCell ref="C309:U309"/>
    <mergeCell ref="V309:X309"/>
    <mergeCell ref="Y309:AB309"/>
    <mergeCell ref="AC309:AE309"/>
    <mergeCell ref="AF309:AH309"/>
    <mergeCell ref="AZ307:BD307"/>
    <mergeCell ref="BE307:BF307"/>
    <mergeCell ref="C308:U308"/>
    <mergeCell ref="V308:X308"/>
    <mergeCell ref="Y308:AB308"/>
    <mergeCell ref="AC308:AE308"/>
    <mergeCell ref="AF308:AH308"/>
    <mergeCell ref="AI308:AJ308"/>
    <mergeCell ref="AK308:AN308"/>
    <mergeCell ref="AO308:AQ308"/>
    <mergeCell ref="AI307:AJ307"/>
    <mergeCell ref="AK307:AN307"/>
    <mergeCell ref="AO307:AQ307"/>
    <mergeCell ref="AR307:AT307"/>
    <mergeCell ref="AU307:AW307"/>
    <mergeCell ref="AX307:AY307"/>
    <mergeCell ref="AR306:AT306"/>
    <mergeCell ref="AU306:AW306"/>
    <mergeCell ref="AX306:AY306"/>
    <mergeCell ref="AZ306:BD306"/>
    <mergeCell ref="BE306:BF306"/>
    <mergeCell ref="C307:U307"/>
    <mergeCell ref="V307:X307"/>
    <mergeCell ref="Y307:AB307"/>
    <mergeCell ref="AC307:AE307"/>
    <mergeCell ref="AF307:AH307"/>
    <mergeCell ref="AZ305:BD305"/>
    <mergeCell ref="BE305:BF305"/>
    <mergeCell ref="C306:U306"/>
    <mergeCell ref="V306:X306"/>
    <mergeCell ref="Y306:AB306"/>
    <mergeCell ref="AC306:AE306"/>
    <mergeCell ref="AF306:AH306"/>
    <mergeCell ref="AI306:AJ306"/>
    <mergeCell ref="AK306:AN306"/>
    <mergeCell ref="AO306:AQ306"/>
    <mergeCell ref="AI305:AJ305"/>
    <mergeCell ref="AK305:AN305"/>
    <mergeCell ref="AO305:AQ305"/>
    <mergeCell ref="AR305:AT305"/>
    <mergeCell ref="AU305:AW305"/>
    <mergeCell ref="AX305:AY305"/>
    <mergeCell ref="AR304:AT304"/>
    <mergeCell ref="AU304:AW304"/>
    <mergeCell ref="AX304:AY304"/>
    <mergeCell ref="AZ304:BD304"/>
    <mergeCell ref="BE304:BF304"/>
    <mergeCell ref="C305:U305"/>
    <mergeCell ref="V305:X305"/>
    <mergeCell ref="Y305:AB305"/>
    <mergeCell ref="AC305:AE305"/>
    <mergeCell ref="AF305:AH305"/>
    <mergeCell ref="AZ303:BD303"/>
    <mergeCell ref="BE303:BF303"/>
    <mergeCell ref="B304:U304"/>
    <mergeCell ref="V304:X304"/>
    <mergeCell ref="Y304:AB304"/>
    <mergeCell ref="AC304:AE304"/>
    <mergeCell ref="AF304:AH304"/>
    <mergeCell ref="AI304:AJ304"/>
    <mergeCell ref="AK304:AN304"/>
    <mergeCell ref="AO304:AQ304"/>
    <mergeCell ref="AI303:AJ303"/>
    <mergeCell ref="AK303:AN303"/>
    <mergeCell ref="AO303:AQ303"/>
    <mergeCell ref="AR303:AT303"/>
    <mergeCell ref="AU303:AW303"/>
    <mergeCell ref="AX303:AY303"/>
    <mergeCell ref="AR302:AT302"/>
    <mergeCell ref="AU302:AW302"/>
    <mergeCell ref="AX302:AY302"/>
    <mergeCell ref="AZ302:BD302"/>
    <mergeCell ref="BE302:BF302"/>
    <mergeCell ref="B303:U303"/>
    <mergeCell ref="V303:X303"/>
    <mergeCell ref="Y303:AB303"/>
    <mergeCell ref="AC303:AE303"/>
    <mergeCell ref="AF303:AH303"/>
    <mergeCell ref="AZ301:BD301"/>
    <mergeCell ref="BE301:BF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I301:AJ301"/>
    <mergeCell ref="AK301:AN301"/>
    <mergeCell ref="AO301:AQ301"/>
    <mergeCell ref="AR301:AT301"/>
    <mergeCell ref="AU301:AW301"/>
    <mergeCell ref="AX301:AY301"/>
    <mergeCell ref="AR300:AT300"/>
    <mergeCell ref="AU300:AW300"/>
    <mergeCell ref="AX300:AY300"/>
    <mergeCell ref="AZ300:BD300"/>
    <mergeCell ref="BE300:BF300"/>
    <mergeCell ref="C301:U301"/>
    <mergeCell ref="V301:X301"/>
    <mergeCell ref="Y301:AB301"/>
    <mergeCell ref="AC301:AE301"/>
    <mergeCell ref="AF301:AH301"/>
    <mergeCell ref="AZ299:BD299"/>
    <mergeCell ref="BE299:BF299"/>
    <mergeCell ref="C300:U300"/>
    <mergeCell ref="V300:X300"/>
    <mergeCell ref="Y300:AB300"/>
    <mergeCell ref="AC300:AE300"/>
    <mergeCell ref="AF300:AH300"/>
    <mergeCell ref="AI300:AJ300"/>
    <mergeCell ref="AK300:AN300"/>
    <mergeCell ref="AO300:AQ300"/>
    <mergeCell ref="AI299:AJ299"/>
    <mergeCell ref="AK299:AN299"/>
    <mergeCell ref="AO299:AQ299"/>
    <mergeCell ref="AR299:AT299"/>
    <mergeCell ref="AU299:AW299"/>
    <mergeCell ref="AX299:AY299"/>
    <mergeCell ref="AR298:AT298"/>
    <mergeCell ref="AU298:AW298"/>
    <mergeCell ref="AX298:AY298"/>
    <mergeCell ref="AZ298:BD298"/>
    <mergeCell ref="BE298:BF298"/>
    <mergeCell ref="C299:U299"/>
    <mergeCell ref="V299:X299"/>
    <mergeCell ref="Y299:AB299"/>
    <mergeCell ref="AC299:AE299"/>
    <mergeCell ref="AF299:AH299"/>
    <mergeCell ref="AZ297:BD297"/>
    <mergeCell ref="BE297:BF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I297:AJ297"/>
    <mergeCell ref="AK297:AN297"/>
    <mergeCell ref="AO297:AQ297"/>
    <mergeCell ref="AR297:AT297"/>
    <mergeCell ref="AU297:AW297"/>
    <mergeCell ref="AX297:AY297"/>
    <mergeCell ref="AR296:AT296"/>
    <mergeCell ref="AU296:AW296"/>
    <mergeCell ref="AX296:AY296"/>
    <mergeCell ref="AZ296:BD296"/>
    <mergeCell ref="BE296:BF296"/>
    <mergeCell ref="C297:U297"/>
    <mergeCell ref="V297:X297"/>
    <mergeCell ref="Y297:AB297"/>
    <mergeCell ref="AC297:AE297"/>
    <mergeCell ref="AF297:AH297"/>
    <mergeCell ref="AZ295:BD295"/>
    <mergeCell ref="BE295:BF295"/>
    <mergeCell ref="C296:U296"/>
    <mergeCell ref="V296:X296"/>
    <mergeCell ref="Y296:AB296"/>
    <mergeCell ref="AC296:AE296"/>
    <mergeCell ref="AF296:AH296"/>
    <mergeCell ref="AI296:AJ296"/>
    <mergeCell ref="AK296:AN296"/>
    <mergeCell ref="AO296:AQ296"/>
    <mergeCell ref="AI295:AJ295"/>
    <mergeCell ref="AK295:AN295"/>
    <mergeCell ref="AO295:AQ295"/>
    <mergeCell ref="AR295:AT295"/>
    <mergeCell ref="AU295:AW295"/>
    <mergeCell ref="AX295:AY295"/>
    <mergeCell ref="AR294:AT294"/>
    <mergeCell ref="AU294:AW294"/>
    <mergeCell ref="AX294:AY294"/>
    <mergeCell ref="AZ294:BD294"/>
    <mergeCell ref="BE294:BF294"/>
    <mergeCell ref="C295:U295"/>
    <mergeCell ref="V295:X295"/>
    <mergeCell ref="Y295:AB295"/>
    <mergeCell ref="AC295:AE295"/>
    <mergeCell ref="AF295:AH295"/>
    <mergeCell ref="AZ293:BD293"/>
    <mergeCell ref="BE293:BF293"/>
    <mergeCell ref="C294:U294"/>
    <mergeCell ref="V294:X294"/>
    <mergeCell ref="Y294:AB294"/>
    <mergeCell ref="AC294:AE294"/>
    <mergeCell ref="AF294:AH294"/>
    <mergeCell ref="AI294:AJ294"/>
    <mergeCell ref="AK294:AN294"/>
    <mergeCell ref="AO294:AQ294"/>
    <mergeCell ref="AI293:AJ293"/>
    <mergeCell ref="AK293:AN293"/>
    <mergeCell ref="AO293:AQ293"/>
    <mergeCell ref="AR293:AT293"/>
    <mergeCell ref="AU293:AW293"/>
    <mergeCell ref="AX293:AY293"/>
    <mergeCell ref="AR292:AT292"/>
    <mergeCell ref="AU292:AW292"/>
    <mergeCell ref="AX292:AY292"/>
    <mergeCell ref="AZ292:BD292"/>
    <mergeCell ref="BE292:BF292"/>
    <mergeCell ref="B293:U293"/>
    <mergeCell ref="V293:X293"/>
    <mergeCell ref="Y293:AB293"/>
    <mergeCell ref="AC293:AE293"/>
    <mergeCell ref="AF293:AH293"/>
    <mergeCell ref="AZ291:BD291"/>
    <mergeCell ref="BE291:BF291"/>
    <mergeCell ref="B292:U292"/>
    <mergeCell ref="V292:X292"/>
    <mergeCell ref="Y292:AB292"/>
    <mergeCell ref="AC292:AE292"/>
    <mergeCell ref="AF292:AH292"/>
    <mergeCell ref="AI292:AJ292"/>
    <mergeCell ref="AK292:AN292"/>
    <mergeCell ref="AO292:AQ292"/>
    <mergeCell ref="AI291:AJ291"/>
    <mergeCell ref="AK291:AN291"/>
    <mergeCell ref="AO291:AQ291"/>
    <mergeCell ref="AR291:AT291"/>
    <mergeCell ref="AU291:AW291"/>
    <mergeCell ref="AX291:AY291"/>
    <mergeCell ref="AR290:AT290"/>
    <mergeCell ref="AU290:AW290"/>
    <mergeCell ref="AX290:AY290"/>
    <mergeCell ref="AZ290:BD290"/>
    <mergeCell ref="BE290:BF290"/>
    <mergeCell ref="C291:U291"/>
    <mergeCell ref="V291:X291"/>
    <mergeCell ref="Y291:AB291"/>
    <mergeCell ref="AC291:AE291"/>
    <mergeCell ref="AF291:AH291"/>
    <mergeCell ref="AZ289:BD289"/>
    <mergeCell ref="BE289:BF289"/>
    <mergeCell ref="C290:U290"/>
    <mergeCell ref="V290:X290"/>
    <mergeCell ref="Y290:AB290"/>
    <mergeCell ref="AC290:AE290"/>
    <mergeCell ref="AF290:AH290"/>
    <mergeCell ref="AI290:AJ290"/>
    <mergeCell ref="AK290:AN290"/>
    <mergeCell ref="AO290:AQ290"/>
    <mergeCell ref="AI289:AJ289"/>
    <mergeCell ref="AK289:AN289"/>
    <mergeCell ref="AO289:AQ289"/>
    <mergeCell ref="AR289:AT289"/>
    <mergeCell ref="AU289:AW289"/>
    <mergeCell ref="AX289:AY289"/>
    <mergeCell ref="AR288:AT288"/>
    <mergeCell ref="AU288:AW288"/>
    <mergeCell ref="AX288:AY288"/>
    <mergeCell ref="AZ288:BD288"/>
    <mergeCell ref="BE288:BF288"/>
    <mergeCell ref="C289:U289"/>
    <mergeCell ref="V289:X289"/>
    <mergeCell ref="Y289:AB289"/>
    <mergeCell ref="AC289:AE289"/>
    <mergeCell ref="AF289:AH289"/>
    <mergeCell ref="AZ287:BD287"/>
    <mergeCell ref="BE287:BF287"/>
    <mergeCell ref="C288:U288"/>
    <mergeCell ref="V288:X288"/>
    <mergeCell ref="Y288:AB288"/>
    <mergeCell ref="AC288:AE288"/>
    <mergeCell ref="AF288:AH288"/>
    <mergeCell ref="AI288:AJ288"/>
    <mergeCell ref="AK288:AN288"/>
    <mergeCell ref="AO288:AQ288"/>
    <mergeCell ref="AI287:AJ287"/>
    <mergeCell ref="AK287:AN287"/>
    <mergeCell ref="AO287:AQ287"/>
    <mergeCell ref="AR287:AT287"/>
    <mergeCell ref="AU287:AW287"/>
    <mergeCell ref="AX287:AY287"/>
    <mergeCell ref="AR286:AT286"/>
    <mergeCell ref="AU286:AW286"/>
    <mergeCell ref="AX286:AY286"/>
    <mergeCell ref="AZ286:BD286"/>
    <mergeCell ref="BE286:BF286"/>
    <mergeCell ref="C287:U287"/>
    <mergeCell ref="V287:X287"/>
    <mergeCell ref="Y287:AB287"/>
    <mergeCell ref="AC287:AE287"/>
    <mergeCell ref="AF287:AH287"/>
    <mergeCell ref="AZ285:BD285"/>
    <mergeCell ref="BE285:BF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I285:AJ285"/>
    <mergeCell ref="AK285:AN285"/>
    <mergeCell ref="AO285:AQ285"/>
    <mergeCell ref="AR285:AT285"/>
    <mergeCell ref="AU285:AW285"/>
    <mergeCell ref="AX285:AY285"/>
    <mergeCell ref="AR284:AT284"/>
    <mergeCell ref="AU284:AW284"/>
    <mergeCell ref="AX284:AY284"/>
    <mergeCell ref="AZ284:BD284"/>
    <mergeCell ref="BE284:BF284"/>
    <mergeCell ref="C285:U285"/>
    <mergeCell ref="V285:X285"/>
    <mergeCell ref="Y285:AB285"/>
    <mergeCell ref="AC285:AE285"/>
    <mergeCell ref="AF285:AH285"/>
    <mergeCell ref="AZ283:BD283"/>
    <mergeCell ref="BE283:BF283"/>
    <mergeCell ref="C284:U284"/>
    <mergeCell ref="V284:X284"/>
    <mergeCell ref="Y284:AB284"/>
    <mergeCell ref="AC284:AE284"/>
    <mergeCell ref="AF284:AH284"/>
    <mergeCell ref="AI284:AJ284"/>
    <mergeCell ref="AK284:AN284"/>
    <mergeCell ref="AO284:AQ284"/>
    <mergeCell ref="AI283:AJ283"/>
    <mergeCell ref="AK283:AN283"/>
    <mergeCell ref="AO283:AQ283"/>
    <mergeCell ref="AR283:AT283"/>
    <mergeCell ref="AU283:AW283"/>
    <mergeCell ref="AX283:AY283"/>
    <mergeCell ref="AR282:AT282"/>
    <mergeCell ref="AU282:AW282"/>
    <mergeCell ref="AX282:AY282"/>
    <mergeCell ref="AZ282:BD282"/>
    <mergeCell ref="BE282:BF282"/>
    <mergeCell ref="C283:U283"/>
    <mergeCell ref="V283:X283"/>
    <mergeCell ref="Y283:AB283"/>
    <mergeCell ref="AC283:AE283"/>
    <mergeCell ref="AF283:AH283"/>
    <mergeCell ref="AZ281:BD281"/>
    <mergeCell ref="BE281:BF281"/>
    <mergeCell ref="B282:U282"/>
    <mergeCell ref="V282:X282"/>
    <mergeCell ref="Y282:AB282"/>
    <mergeCell ref="AC282:AE282"/>
    <mergeCell ref="AF282:AH282"/>
    <mergeCell ref="AI282:AJ282"/>
    <mergeCell ref="AK282:AN282"/>
    <mergeCell ref="AO282:AQ282"/>
    <mergeCell ref="AI281:AJ281"/>
    <mergeCell ref="AK281:AN281"/>
    <mergeCell ref="AO281:AQ281"/>
    <mergeCell ref="AR281:AT281"/>
    <mergeCell ref="AU281:AW281"/>
    <mergeCell ref="AX281:AY281"/>
    <mergeCell ref="AR280:AT280"/>
    <mergeCell ref="AU280:AW280"/>
    <mergeCell ref="AX280:AY280"/>
    <mergeCell ref="AZ280:BD280"/>
    <mergeCell ref="BE280:BF280"/>
    <mergeCell ref="B281:U281"/>
    <mergeCell ref="V281:X281"/>
    <mergeCell ref="Y281:AB281"/>
    <mergeCell ref="AC281:AE281"/>
    <mergeCell ref="AF281:AH281"/>
    <mergeCell ref="AZ279:BD279"/>
    <mergeCell ref="BE279:BF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I279:AJ279"/>
    <mergeCell ref="AK279:AN279"/>
    <mergeCell ref="AO279:AQ279"/>
    <mergeCell ref="AR279:AT279"/>
    <mergeCell ref="AU279:AW279"/>
    <mergeCell ref="AX279:AY279"/>
    <mergeCell ref="AR278:AT278"/>
    <mergeCell ref="AU278:AW278"/>
    <mergeCell ref="AX278:AY278"/>
    <mergeCell ref="AZ278:BD278"/>
    <mergeCell ref="BE278:BF278"/>
    <mergeCell ref="C279:U279"/>
    <mergeCell ref="V279:X279"/>
    <mergeCell ref="Y279:AB279"/>
    <mergeCell ref="AC279:AE279"/>
    <mergeCell ref="AF279:AH279"/>
    <mergeCell ref="AZ277:BD277"/>
    <mergeCell ref="BE277:BF277"/>
    <mergeCell ref="C278:U278"/>
    <mergeCell ref="V278:X278"/>
    <mergeCell ref="Y278:AB278"/>
    <mergeCell ref="AC278:AE278"/>
    <mergeCell ref="AF278:AH278"/>
    <mergeCell ref="AI278:AJ278"/>
    <mergeCell ref="AK278:AN278"/>
    <mergeCell ref="AO278:AQ278"/>
    <mergeCell ref="AI277:AJ277"/>
    <mergeCell ref="AK277:AN277"/>
    <mergeCell ref="AO277:AQ277"/>
    <mergeCell ref="AR277:AT277"/>
    <mergeCell ref="AU277:AW277"/>
    <mergeCell ref="AX277:AY277"/>
    <mergeCell ref="AR276:AT276"/>
    <mergeCell ref="AU276:AW276"/>
    <mergeCell ref="AX276:AY276"/>
    <mergeCell ref="AZ276:BD276"/>
    <mergeCell ref="BE276:BF276"/>
    <mergeCell ref="C277:U277"/>
    <mergeCell ref="V277:X277"/>
    <mergeCell ref="Y277:AB277"/>
    <mergeCell ref="AC277:AE277"/>
    <mergeCell ref="AF277:AH277"/>
    <mergeCell ref="AZ275:BD275"/>
    <mergeCell ref="BE275:BF275"/>
    <mergeCell ref="C276:U276"/>
    <mergeCell ref="V276:X276"/>
    <mergeCell ref="Y276:AB276"/>
    <mergeCell ref="AC276:AE276"/>
    <mergeCell ref="AF276:AH276"/>
    <mergeCell ref="AI276:AJ276"/>
    <mergeCell ref="AK276:AN276"/>
    <mergeCell ref="AO276:AQ276"/>
    <mergeCell ref="AI275:AJ275"/>
    <mergeCell ref="AK275:AN275"/>
    <mergeCell ref="AO275:AQ275"/>
    <mergeCell ref="AR275:AT275"/>
    <mergeCell ref="AU275:AW275"/>
    <mergeCell ref="AX275:AY275"/>
    <mergeCell ref="AR274:AT274"/>
    <mergeCell ref="AU274:AW274"/>
    <mergeCell ref="AX274:AY274"/>
    <mergeCell ref="AZ274:BD274"/>
    <mergeCell ref="BE274:BF274"/>
    <mergeCell ref="C275:U275"/>
    <mergeCell ref="V275:X275"/>
    <mergeCell ref="Y275:AB275"/>
    <mergeCell ref="AC275:AE275"/>
    <mergeCell ref="AF275:AH275"/>
    <mergeCell ref="AZ273:BD273"/>
    <mergeCell ref="BE273:BF273"/>
    <mergeCell ref="C274:U274"/>
    <mergeCell ref="V274:X274"/>
    <mergeCell ref="Y274:AB274"/>
    <mergeCell ref="AC274:AE274"/>
    <mergeCell ref="AF274:AH274"/>
    <mergeCell ref="AI274:AJ274"/>
    <mergeCell ref="AK274:AN274"/>
    <mergeCell ref="AO274:AQ274"/>
    <mergeCell ref="AI273:AJ273"/>
    <mergeCell ref="AK273:AN273"/>
    <mergeCell ref="AO273:AQ273"/>
    <mergeCell ref="AR273:AT273"/>
    <mergeCell ref="AU273:AW273"/>
    <mergeCell ref="AX273:AY273"/>
    <mergeCell ref="AR272:AT272"/>
    <mergeCell ref="AU272:AW272"/>
    <mergeCell ref="AX272:AY272"/>
    <mergeCell ref="AZ272:BD272"/>
    <mergeCell ref="BE272:BF272"/>
    <mergeCell ref="C273:U273"/>
    <mergeCell ref="V273:X273"/>
    <mergeCell ref="Y273:AB273"/>
    <mergeCell ref="AC273:AE273"/>
    <mergeCell ref="AF273:AH273"/>
    <mergeCell ref="AZ271:BD271"/>
    <mergeCell ref="BE271:BF271"/>
    <mergeCell ref="C272:U272"/>
    <mergeCell ref="V272:X272"/>
    <mergeCell ref="Y272:AB272"/>
    <mergeCell ref="AC272:AE272"/>
    <mergeCell ref="AF272:AH272"/>
    <mergeCell ref="AI272:AJ272"/>
    <mergeCell ref="AK272:AN272"/>
    <mergeCell ref="AO272:AQ272"/>
    <mergeCell ref="AI271:AJ271"/>
    <mergeCell ref="AK271:AN271"/>
    <mergeCell ref="AO271:AQ271"/>
    <mergeCell ref="AR271:AT271"/>
    <mergeCell ref="AU271:AW271"/>
    <mergeCell ref="AX271:AY271"/>
    <mergeCell ref="AR270:AT270"/>
    <mergeCell ref="AU270:AW270"/>
    <mergeCell ref="AX270:AY270"/>
    <mergeCell ref="AZ270:BD270"/>
    <mergeCell ref="BE270:BF270"/>
    <mergeCell ref="B271:U271"/>
    <mergeCell ref="V271:X271"/>
    <mergeCell ref="Y271:AB271"/>
    <mergeCell ref="AC271:AE271"/>
    <mergeCell ref="AF271:AH271"/>
    <mergeCell ref="AZ269:BD269"/>
    <mergeCell ref="BE269:BF269"/>
    <mergeCell ref="B270:U270"/>
    <mergeCell ref="V270:X270"/>
    <mergeCell ref="Y270:AB270"/>
    <mergeCell ref="AC270:AE270"/>
    <mergeCell ref="AF270:AH270"/>
    <mergeCell ref="AI270:AJ270"/>
    <mergeCell ref="AK270:AN270"/>
    <mergeCell ref="AO270:AQ270"/>
    <mergeCell ref="AI269:AJ269"/>
    <mergeCell ref="AK269:AN269"/>
    <mergeCell ref="AO269:AQ269"/>
    <mergeCell ref="AR269:AT269"/>
    <mergeCell ref="AU269:AW269"/>
    <mergeCell ref="AX269:AY269"/>
    <mergeCell ref="AR268:AT268"/>
    <mergeCell ref="AU268:AW268"/>
    <mergeCell ref="AX268:AY268"/>
    <mergeCell ref="AZ268:BD268"/>
    <mergeCell ref="BE268:BF268"/>
    <mergeCell ref="C269:U269"/>
    <mergeCell ref="V269:X269"/>
    <mergeCell ref="Y269:AB269"/>
    <mergeCell ref="AC269:AE269"/>
    <mergeCell ref="AF269:AH269"/>
    <mergeCell ref="AZ267:BD267"/>
    <mergeCell ref="BE267:BF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I267:AJ267"/>
    <mergeCell ref="AK267:AN267"/>
    <mergeCell ref="AO267:AQ267"/>
    <mergeCell ref="AR267:AT267"/>
    <mergeCell ref="AU267:AW267"/>
    <mergeCell ref="AX267:AY267"/>
    <mergeCell ref="AR266:AT266"/>
    <mergeCell ref="AU266:AW266"/>
    <mergeCell ref="AX266:AY266"/>
    <mergeCell ref="AZ266:BD266"/>
    <mergeCell ref="BE266:BF266"/>
    <mergeCell ref="C267:U267"/>
    <mergeCell ref="V267:X267"/>
    <mergeCell ref="Y267:AB267"/>
    <mergeCell ref="AC267:AE267"/>
    <mergeCell ref="AF267:AH267"/>
    <mergeCell ref="AZ265:BD265"/>
    <mergeCell ref="BE265:BF265"/>
    <mergeCell ref="C266:U266"/>
    <mergeCell ref="V266:X266"/>
    <mergeCell ref="Y266:AB266"/>
    <mergeCell ref="AC266:AE266"/>
    <mergeCell ref="AF266:AH266"/>
    <mergeCell ref="AI266:AJ266"/>
    <mergeCell ref="AK266:AN266"/>
    <mergeCell ref="AO266:AQ266"/>
    <mergeCell ref="AI265:AJ265"/>
    <mergeCell ref="AK265:AN265"/>
    <mergeCell ref="AO265:AQ265"/>
    <mergeCell ref="AR265:AT265"/>
    <mergeCell ref="AU265:AW265"/>
    <mergeCell ref="AX265:AY265"/>
    <mergeCell ref="AR264:AT264"/>
    <mergeCell ref="AU264:AW264"/>
    <mergeCell ref="AX264:AY264"/>
    <mergeCell ref="AZ264:BD264"/>
    <mergeCell ref="BE264:BF264"/>
    <mergeCell ref="C265:U265"/>
    <mergeCell ref="V265:X265"/>
    <mergeCell ref="Y265:AB265"/>
    <mergeCell ref="AC265:AE265"/>
    <mergeCell ref="AF265:AH265"/>
    <mergeCell ref="AZ263:BD263"/>
    <mergeCell ref="BE263:BF263"/>
    <mergeCell ref="C264:U264"/>
    <mergeCell ref="V264:X264"/>
    <mergeCell ref="Y264:AB264"/>
    <mergeCell ref="AC264:AE264"/>
    <mergeCell ref="AF264:AH264"/>
    <mergeCell ref="AI264:AJ264"/>
    <mergeCell ref="AK264:AN264"/>
    <mergeCell ref="AO264:AQ264"/>
    <mergeCell ref="AI263:AJ263"/>
    <mergeCell ref="AK263:AN263"/>
    <mergeCell ref="AO263:AQ263"/>
    <mergeCell ref="AR263:AT263"/>
    <mergeCell ref="AU263:AW263"/>
    <mergeCell ref="AX263:AY263"/>
    <mergeCell ref="AR262:AT262"/>
    <mergeCell ref="AU262:AW262"/>
    <mergeCell ref="AX262:AY262"/>
    <mergeCell ref="AZ262:BD262"/>
    <mergeCell ref="BE262:BF262"/>
    <mergeCell ref="C263:U263"/>
    <mergeCell ref="V263:X263"/>
    <mergeCell ref="Y263:AB263"/>
    <mergeCell ref="AC263:AE263"/>
    <mergeCell ref="AF263:AH263"/>
    <mergeCell ref="AZ261:BD261"/>
    <mergeCell ref="BE261:BF261"/>
    <mergeCell ref="C262:U262"/>
    <mergeCell ref="V262:X262"/>
    <mergeCell ref="Y262:AB262"/>
    <mergeCell ref="AC262:AE262"/>
    <mergeCell ref="AF262:AH262"/>
    <mergeCell ref="AI262:AJ262"/>
    <mergeCell ref="AK262:AN262"/>
    <mergeCell ref="AO262:AQ262"/>
    <mergeCell ref="AI261:AJ261"/>
    <mergeCell ref="AK261:AN261"/>
    <mergeCell ref="AO261:AQ261"/>
    <mergeCell ref="AR261:AT261"/>
    <mergeCell ref="AU261:AW261"/>
    <mergeCell ref="AX261:AY261"/>
    <mergeCell ref="AR260:AT260"/>
    <mergeCell ref="AU260:AW260"/>
    <mergeCell ref="AX260:AY260"/>
    <mergeCell ref="AZ260:BD260"/>
    <mergeCell ref="BE260:BF260"/>
    <mergeCell ref="C261:U261"/>
    <mergeCell ref="V261:X261"/>
    <mergeCell ref="Y261:AB261"/>
    <mergeCell ref="AC261:AE261"/>
    <mergeCell ref="AF261:AH261"/>
    <mergeCell ref="AZ259:BD259"/>
    <mergeCell ref="BE259:BF259"/>
    <mergeCell ref="B260:U260"/>
    <mergeCell ref="V260:X260"/>
    <mergeCell ref="Y260:AB260"/>
    <mergeCell ref="AC260:AE260"/>
    <mergeCell ref="AF260:AH260"/>
    <mergeCell ref="AI260:AJ260"/>
    <mergeCell ref="AK260:AN260"/>
    <mergeCell ref="AO260:AQ260"/>
    <mergeCell ref="AI259:AJ259"/>
    <mergeCell ref="AK259:AN259"/>
    <mergeCell ref="AO259:AQ259"/>
    <mergeCell ref="AR259:AT259"/>
    <mergeCell ref="AU259:AW259"/>
    <mergeCell ref="AX259:AY259"/>
    <mergeCell ref="AR258:AT258"/>
    <mergeCell ref="AU258:AW258"/>
    <mergeCell ref="AX258:AY258"/>
    <mergeCell ref="AZ258:BD258"/>
    <mergeCell ref="BE258:BF258"/>
    <mergeCell ref="B259:U259"/>
    <mergeCell ref="V259:X259"/>
    <mergeCell ref="Y259:AB259"/>
    <mergeCell ref="AC259:AE259"/>
    <mergeCell ref="AF259:AH259"/>
    <mergeCell ref="AZ257:BD257"/>
    <mergeCell ref="BE257:BF257"/>
    <mergeCell ref="C258:U258"/>
    <mergeCell ref="V258:X258"/>
    <mergeCell ref="Y258:AB258"/>
    <mergeCell ref="AC258:AE258"/>
    <mergeCell ref="AF258:AH258"/>
    <mergeCell ref="AI258:AJ258"/>
    <mergeCell ref="AK258:AN258"/>
    <mergeCell ref="AO258:AQ258"/>
    <mergeCell ref="AI257:AJ257"/>
    <mergeCell ref="AK257:AN257"/>
    <mergeCell ref="AO257:AQ257"/>
    <mergeCell ref="AR257:AT257"/>
    <mergeCell ref="AU257:AW257"/>
    <mergeCell ref="AX257:AY257"/>
    <mergeCell ref="AR256:AT256"/>
    <mergeCell ref="AU256:AW256"/>
    <mergeCell ref="AX256:AY256"/>
    <mergeCell ref="AZ256:BD256"/>
    <mergeCell ref="BE256:BF256"/>
    <mergeCell ref="C257:U257"/>
    <mergeCell ref="V257:X257"/>
    <mergeCell ref="Y257:AB257"/>
    <mergeCell ref="AC257:AE257"/>
    <mergeCell ref="AF257:AH257"/>
    <mergeCell ref="AZ255:BD255"/>
    <mergeCell ref="BE255:BF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I255:AJ255"/>
    <mergeCell ref="AK255:AN255"/>
    <mergeCell ref="AO255:AQ255"/>
    <mergeCell ref="AR255:AT255"/>
    <mergeCell ref="AU255:AW255"/>
    <mergeCell ref="AX255:AY255"/>
    <mergeCell ref="AR254:AT254"/>
    <mergeCell ref="AU254:AW254"/>
    <mergeCell ref="AX254:AY254"/>
    <mergeCell ref="AZ254:BD254"/>
    <mergeCell ref="BE254:BF254"/>
    <mergeCell ref="C255:U255"/>
    <mergeCell ref="V255:X255"/>
    <mergeCell ref="Y255:AB255"/>
    <mergeCell ref="AC255:AE255"/>
    <mergeCell ref="AF255:AH255"/>
    <mergeCell ref="AZ253:BD253"/>
    <mergeCell ref="BE253:BF253"/>
    <mergeCell ref="C254:U254"/>
    <mergeCell ref="V254:X254"/>
    <mergeCell ref="Y254:AB254"/>
    <mergeCell ref="AC254:AE254"/>
    <mergeCell ref="AF254:AH254"/>
    <mergeCell ref="AI254:AJ254"/>
    <mergeCell ref="AK254:AN254"/>
    <mergeCell ref="AO254:AQ254"/>
    <mergeCell ref="AI253:AJ253"/>
    <mergeCell ref="AK253:AN253"/>
    <mergeCell ref="AO253:AQ253"/>
    <mergeCell ref="AR253:AT253"/>
    <mergeCell ref="AU253:AW253"/>
    <mergeCell ref="AX253:AY253"/>
    <mergeCell ref="AR252:AT252"/>
    <mergeCell ref="AU252:AW252"/>
    <mergeCell ref="AX252:AY252"/>
    <mergeCell ref="AZ252:BD252"/>
    <mergeCell ref="BE252:BF252"/>
    <mergeCell ref="C253:U253"/>
    <mergeCell ref="V253:X253"/>
    <mergeCell ref="Y253:AB253"/>
    <mergeCell ref="AC253:AE253"/>
    <mergeCell ref="AF253:AH253"/>
    <mergeCell ref="AZ251:BD251"/>
    <mergeCell ref="BE251:BF251"/>
    <mergeCell ref="C252:U252"/>
    <mergeCell ref="V252:X252"/>
    <mergeCell ref="Y252:AB252"/>
    <mergeCell ref="AC252:AE252"/>
    <mergeCell ref="AF252:AH252"/>
    <mergeCell ref="AI252:AJ252"/>
    <mergeCell ref="AK252:AN252"/>
    <mergeCell ref="AO252:AQ252"/>
    <mergeCell ref="AI251:AJ251"/>
    <mergeCell ref="AK251:AN251"/>
    <mergeCell ref="AO251:AQ251"/>
    <mergeCell ref="AR251:AT251"/>
    <mergeCell ref="AU251:AW251"/>
    <mergeCell ref="AX251:AY251"/>
    <mergeCell ref="AR250:AT250"/>
    <mergeCell ref="AU250:AW250"/>
    <mergeCell ref="AX250:AY250"/>
    <mergeCell ref="AZ250:BD250"/>
    <mergeCell ref="BE250:BF250"/>
    <mergeCell ref="C251:U251"/>
    <mergeCell ref="V251:X251"/>
    <mergeCell ref="Y251:AB251"/>
    <mergeCell ref="AC251:AE251"/>
    <mergeCell ref="AF251:AH251"/>
    <mergeCell ref="AZ249:BD249"/>
    <mergeCell ref="BE249:BF249"/>
    <mergeCell ref="C250:U250"/>
    <mergeCell ref="V250:X250"/>
    <mergeCell ref="Y250:AB250"/>
    <mergeCell ref="AC250:AE250"/>
    <mergeCell ref="AF250:AH250"/>
    <mergeCell ref="AI250:AJ250"/>
    <mergeCell ref="AK250:AN250"/>
    <mergeCell ref="AO250:AQ250"/>
    <mergeCell ref="AI249:AJ249"/>
    <mergeCell ref="AK249:AN249"/>
    <mergeCell ref="AO249:AQ249"/>
    <mergeCell ref="AR249:AT249"/>
    <mergeCell ref="AU249:AW249"/>
    <mergeCell ref="AX249:AY249"/>
    <mergeCell ref="AR248:AT248"/>
    <mergeCell ref="AU248:AW248"/>
    <mergeCell ref="AX248:AY248"/>
    <mergeCell ref="AZ248:BD248"/>
    <mergeCell ref="BE248:BF248"/>
    <mergeCell ref="B249:U249"/>
    <mergeCell ref="V249:X249"/>
    <mergeCell ref="Y249:AB249"/>
    <mergeCell ref="AC249:AE249"/>
    <mergeCell ref="AF249:AH249"/>
    <mergeCell ref="AZ247:BD247"/>
    <mergeCell ref="BE247:BF247"/>
    <mergeCell ref="B248:U248"/>
    <mergeCell ref="V248:X248"/>
    <mergeCell ref="Y248:AB248"/>
    <mergeCell ref="AC248:AE248"/>
    <mergeCell ref="AF248:AH248"/>
    <mergeCell ref="AI248:AJ248"/>
    <mergeCell ref="AK248:AN248"/>
    <mergeCell ref="AO248:AQ248"/>
    <mergeCell ref="AI247:AJ247"/>
    <mergeCell ref="AK247:AN247"/>
    <mergeCell ref="AO247:AQ247"/>
    <mergeCell ref="AR247:AT247"/>
    <mergeCell ref="AU247:AW247"/>
    <mergeCell ref="AX247:AY247"/>
    <mergeCell ref="AR246:AT246"/>
    <mergeCell ref="AU246:AW246"/>
    <mergeCell ref="AX246:AY246"/>
    <mergeCell ref="AZ246:BD246"/>
    <mergeCell ref="BE246:BF246"/>
    <mergeCell ref="B247:U247"/>
    <mergeCell ref="V247:X247"/>
    <mergeCell ref="Y247:AB247"/>
    <mergeCell ref="AC247:AE247"/>
    <mergeCell ref="AF247:AH247"/>
    <mergeCell ref="AZ245:BD245"/>
    <mergeCell ref="BE244:BF245"/>
    <mergeCell ref="B246:U246"/>
    <mergeCell ref="V246:X246"/>
    <mergeCell ref="Y246:AB246"/>
    <mergeCell ref="AC246:AE246"/>
    <mergeCell ref="AF246:AH246"/>
    <mergeCell ref="AI246:AJ246"/>
    <mergeCell ref="AK246:AN246"/>
    <mergeCell ref="AO246:AQ246"/>
    <mergeCell ref="AI245:AJ245"/>
    <mergeCell ref="AK245:AN245"/>
    <mergeCell ref="AO245:AQ245"/>
    <mergeCell ref="AR245:AT245"/>
    <mergeCell ref="AU245:AW245"/>
    <mergeCell ref="AX245:AY245"/>
    <mergeCell ref="A242:L242"/>
    <mergeCell ref="M242:BT242"/>
    <mergeCell ref="A243:BT243"/>
    <mergeCell ref="A244:A357"/>
    <mergeCell ref="B244:U245"/>
    <mergeCell ref="V244:X245"/>
    <mergeCell ref="Y244:BD244"/>
    <mergeCell ref="Y245:AB245"/>
    <mergeCell ref="AC245:AE245"/>
    <mergeCell ref="AF245:AH245"/>
    <mergeCell ref="AW241:AX241"/>
    <mergeCell ref="AY241:AZ241"/>
    <mergeCell ref="BA241:BC241"/>
    <mergeCell ref="BD241:BE241"/>
    <mergeCell ref="BF241:BG241"/>
    <mergeCell ref="BQ241:BS241"/>
    <mergeCell ref="AG241:AI241"/>
    <mergeCell ref="AJ241:AK241"/>
    <mergeCell ref="AL241:AM241"/>
    <mergeCell ref="AN241:AO241"/>
    <mergeCell ref="AP241:AR241"/>
    <mergeCell ref="AT241:AV241"/>
    <mergeCell ref="A241:L241"/>
    <mergeCell ref="M241:O241"/>
    <mergeCell ref="P241:T241"/>
    <mergeCell ref="U241:W241"/>
    <mergeCell ref="X241:AA241"/>
    <mergeCell ref="AB241:AD241"/>
    <mergeCell ref="AW240:AX240"/>
    <mergeCell ref="AY240:AZ240"/>
    <mergeCell ref="BA240:BC240"/>
    <mergeCell ref="BD240:BE240"/>
    <mergeCell ref="BF240:BG240"/>
    <mergeCell ref="BQ240:BS240"/>
    <mergeCell ref="AG240:AI240"/>
    <mergeCell ref="AJ240:AK240"/>
    <mergeCell ref="AL240:AM240"/>
    <mergeCell ref="AN240:AO240"/>
    <mergeCell ref="AP240:AR240"/>
    <mergeCell ref="AT240:AV240"/>
    <mergeCell ref="A240:L240"/>
    <mergeCell ref="M240:O240"/>
    <mergeCell ref="P240:T240"/>
    <mergeCell ref="U240:W240"/>
    <mergeCell ref="X240:AA240"/>
    <mergeCell ref="AB240:AD240"/>
    <mergeCell ref="AW239:AX239"/>
    <mergeCell ref="AY239:AZ239"/>
    <mergeCell ref="BA239:BC239"/>
    <mergeCell ref="BD239:BE239"/>
    <mergeCell ref="BF239:BG239"/>
    <mergeCell ref="BQ239:BS239"/>
    <mergeCell ref="AG239:AI239"/>
    <mergeCell ref="AJ239:AK239"/>
    <mergeCell ref="AL239:AM239"/>
    <mergeCell ref="AN239:AO239"/>
    <mergeCell ref="AP239:AR239"/>
    <mergeCell ref="AT239:AV239"/>
    <mergeCell ref="A239:L239"/>
    <mergeCell ref="M239:O239"/>
    <mergeCell ref="P239:T239"/>
    <mergeCell ref="U239:W239"/>
    <mergeCell ref="X239:AA239"/>
    <mergeCell ref="AB239:AD239"/>
    <mergeCell ref="AW238:AX238"/>
    <mergeCell ref="AY238:AZ238"/>
    <mergeCell ref="BA238:BC238"/>
    <mergeCell ref="BD238:BE238"/>
    <mergeCell ref="BF238:BG238"/>
    <mergeCell ref="BQ238:BS238"/>
    <mergeCell ref="AG238:AI238"/>
    <mergeCell ref="AJ238:AK238"/>
    <mergeCell ref="AL238:AM238"/>
    <mergeCell ref="AN238:AO238"/>
    <mergeCell ref="AP238:AR238"/>
    <mergeCell ref="AT238:AV238"/>
    <mergeCell ref="A238:L238"/>
    <mergeCell ref="M238:O238"/>
    <mergeCell ref="P238:T238"/>
    <mergeCell ref="U238:W238"/>
    <mergeCell ref="X238:AA238"/>
    <mergeCell ref="AB238:AD238"/>
    <mergeCell ref="AW237:AX237"/>
    <mergeCell ref="AY237:AZ237"/>
    <mergeCell ref="BA237:BC237"/>
    <mergeCell ref="BD237:BE237"/>
    <mergeCell ref="BF237:BG237"/>
    <mergeCell ref="BQ237:BS237"/>
    <mergeCell ref="AG237:AI237"/>
    <mergeCell ref="AJ237:AK237"/>
    <mergeCell ref="AL237:AM237"/>
    <mergeCell ref="AN237:AO237"/>
    <mergeCell ref="AP237:AR237"/>
    <mergeCell ref="AT237:AV237"/>
    <mergeCell ref="A237:L237"/>
    <mergeCell ref="M237:O237"/>
    <mergeCell ref="P237:T237"/>
    <mergeCell ref="U237:W237"/>
    <mergeCell ref="X237:AA237"/>
    <mergeCell ref="AB237:AD237"/>
    <mergeCell ref="AW236:AX236"/>
    <mergeCell ref="AY236:AZ236"/>
    <mergeCell ref="BA236:BC236"/>
    <mergeCell ref="BD236:BE236"/>
    <mergeCell ref="BF236:BG236"/>
    <mergeCell ref="BQ236:BS236"/>
    <mergeCell ref="AG236:AI236"/>
    <mergeCell ref="AJ236:AK236"/>
    <mergeCell ref="AL236:AM236"/>
    <mergeCell ref="AN236:AO236"/>
    <mergeCell ref="AP236:AR236"/>
    <mergeCell ref="AT236:AV236"/>
    <mergeCell ref="A236:L236"/>
    <mergeCell ref="M236:O236"/>
    <mergeCell ref="P236:T236"/>
    <mergeCell ref="U236:W236"/>
    <mergeCell ref="X236:AA236"/>
    <mergeCell ref="AB236:AD236"/>
    <mergeCell ref="AW235:AX235"/>
    <mergeCell ref="AY235:AZ235"/>
    <mergeCell ref="BA235:BC235"/>
    <mergeCell ref="BD235:BE235"/>
    <mergeCell ref="BF235:BG235"/>
    <mergeCell ref="BQ235:BS235"/>
    <mergeCell ref="AG235:AI235"/>
    <mergeCell ref="AJ235:AK235"/>
    <mergeCell ref="AL235:AM235"/>
    <mergeCell ref="AN235:AO235"/>
    <mergeCell ref="AP235:AR235"/>
    <mergeCell ref="AT235:AV235"/>
    <mergeCell ref="A235:L235"/>
    <mergeCell ref="M235:O235"/>
    <mergeCell ref="P235:T235"/>
    <mergeCell ref="U235:W235"/>
    <mergeCell ref="X235:AA235"/>
    <mergeCell ref="AB235:AD235"/>
    <mergeCell ref="AW234:AX234"/>
    <mergeCell ref="AY234:AZ234"/>
    <mergeCell ref="BA234:BC234"/>
    <mergeCell ref="BD234:BE234"/>
    <mergeCell ref="BF234:BG234"/>
    <mergeCell ref="BQ234:BS234"/>
    <mergeCell ref="AG234:AI234"/>
    <mergeCell ref="AJ234:AK234"/>
    <mergeCell ref="AL234:AM234"/>
    <mergeCell ref="AN234:AO234"/>
    <mergeCell ref="AP234:AR234"/>
    <mergeCell ref="AT234:AV234"/>
    <mergeCell ref="A234:L234"/>
    <mergeCell ref="M234:O234"/>
    <mergeCell ref="P234:T234"/>
    <mergeCell ref="U234:W234"/>
    <mergeCell ref="X234:AA234"/>
    <mergeCell ref="AB234:AD234"/>
    <mergeCell ref="AW233:AX233"/>
    <mergeCell ref="AY233:AZ233"/>
    <mergeCell ref="BA233:BC233"/>
    <mergeCell ref="BD233:BE233"/>
    <mergeCell ref="BF233:BG233"/>
    <mergeCell ref="BQ233:BS233"/>
    <mergeCell ref="AG233:AI233"/>
    <mergeCell ref="AJ233:AK233"/>
    <mergeCell ref="AL233:AM233"/>
    <mergeCell ref="AN233:AO233"/>
    <mergeCell ref="AP233:AR233"/>
    <mergeCell ref="AT233:AV233"/>
    <mergeCell ref="A233:L233"/>
    <mergeCell ref="M233:O233"/>
    <mergeCell ref="P233:T233"/>
    <mergeCell ref="U233:W233"/>
    <mergeCell ref="X233:AA233"/>
    <mergeCell ref="AB233:AD233"/>
    <mergeCell ref="AW232:AX232"/>
    <mergeCell ref="AY232:AZ232"/>
    <mergeCell ref="BA232:BC232"/>
    <mergeCell ref="BD232:BE232"/>
    <mergeCell ref="BF232:BG232"/>
    <mergeCell ref="BQ232:BS232"/>
    <mergeCell ref="AG232:AI232"/>
    <mergeCell ref="AJ232:AK232"/>
    <mergeCell ref="AL232:AM232"/>
    <mergeCell ref="AN232:AO232"/>
    <mergeCell ref="AP232:AR232"/>
    <mergeCell ref="AT232:AV232"/>
    <mergeCell ref="A232:L232"/>
    <mergeCell ref="M232:O232"/>
    <mergeCell ref="P232:T232"/>
    <mergeCell ref="U232:W232"/>
    <mergeCell ref="X232:AA232"/>
    <mergeCell ref="AB232:AD232"/>
    <mergeCell ref="AW231:AX231"/>
    <mergeCell ref="AY231:AZ231"/>
    <mergeCell ref="BA231:BC231"/>
    <mergeCell ref="BD231:BE231"/>
    <mergeCell ref="BF231:BG231"/>
    <mergeCell ref="BQ231:BS231"/>
    <mergeCell ref="AG231:AI231"/>
    <mergeCell ref="AJ231:AK231"/>
    <mergeCell ref="AL231:AM231"/>
    <mergeCell ref="AN231:AO231"/>
    <mergeCell ref="AP231:AR231"/>
    <mergeCell ref="AT231:AV231"/>
    <mergeCell ref="A231:L231"/>
    <mergeCell ref="M231:O231"/>
    <mergeCell ref="P231:T231"/>
    <mergeCell ref="U231:W231"/>
    <mergeCell ref="X231:AA231"/>
    <mergeCell ref="AB231:AD231"/>
    <mergeCell ref="AW230:AX230"/>
    <mergeCell ref="AY230:AZ230"/>
    <mergeCell ref="BA230:BC230"/>
    <mergeCell ref="BD230:BE230"/>
    <mergeCell ref="BF230:BG230"/>
    <mergeCell ref="BQ230:BS230"/>
    <mergeCell ref="AG230:AI230"/>
    <mergeCell ref="AJ230:AK230"/>
    <mergeCell ref="AL230:AM230"/>
    <mergeCell ref="AN230:AO230"/>
    <mergeCell ref="AP230:AR230"/>
    <mergeCell ref="AT230:AV230"/>
    <mergeCell ref="A230:L230"/>
    <mergeCell ref="M230:O230"/>
    <mergeCell ref="P230:T230"/>
    <mergeCell ref="U230:W230"/>
    <mergeCell ref="X230:AA230"/>
    <mergeCell ref="AB230:AD230"/>
    <mergeCell ref="AW229:AX229"/>
    <mergeCell ref="AY229:AZ229"/>
    <mergeCell ref="BA229:BC229"/>
    <mergeCell ref="BD229:BE229"/>
    <mergeCell ref="BF229:BG229"/>
    <mergeCell ref="BQ229:BS229"/>
    <mergeCell ref="AG229:AI229"/>
    <mergeCell ref="AJ229:AK229"/>
    <mergeCell ref="AL229:AM229"/>
    <mergeCell ref="AN229:AO229"/>
    <mergeCell ref="AP229:AR229"/>
    <mergeCell ref="AT229:AV229"/>
    <mergeCell ref="A229:L229"/>
    <mergeCell ref="M229:O229"/>
    <mergeCell ref="P229:T229"/>
    <mergeCell ref="U229:W229"/>
    <mergeCell ref="X229:AA229"/>
    <mergeCell ref="AB229:AD229"/>
    <mergeCell ref="AW228:AX228"/>
    <mergeCell ref="AY228:AZ228"/>
    <mergeCell ref="BA228:BC228"/>
    <mergeCell ref="BD228:BE228"/>
    <mergeCell ref="BF228:BG228"/>
    <mergeCell ref="BQ228:BS228"/>
    <mergeCell ref="AG228:AI228"/>
    <mergeCell ref="AJ228:AK228"/>
    <mergeCell ref="AL228:AM228"/>
    <mergeCell ref="AN228:AO228"/>
    <mergeCell ref="AP228:AR228"/>
    <mergeCell ref="AT228:AV228"/>
    <mergeCell ref="A228:L228"/>
    <mergeCell ref="M228:O228"/>
    <mergeCell ref="P228:T228"/>
    <mergeCell ref="U228:W228"/>
    <mergeCell ref="X228:AA228"/>
    <mergeCell ref="AB228:AD228"/>
    <mergeCell ref="AW227:AX227"/>
    <mergeCell ref="AY227:AZ227"/>
    <mergeCell ref="BA227:BC227"/>
    <mergeCell ref="BD227:BE227"/>
    <mergeCell ref="BF227:BG227"/>
    <mergeCell ref="BQ227:BS227"/>
    <mergeCell ref="AG227:AI227"/>
    <mergeCell ref="AJ227:AK227"/>
    <mergeCell ref="AL227:AM227"/>
    <mergeCell ref="AN227:AO227"/>
    <mergeCell ref="AP227:AR227"/>
    <mergeCell ref="AT227:AV227"/>
    <mergeCell ref="A227:L227"/>
    <mergeCell ref="M227:O227"/>
    <mergeCell ref="P227:T227"/>
    <mergeCell ref="U227:W227"/>
    <mergeCell ref="X227:AA227"/>
    <mergeCell ref="AB227:AD227"/>
    <mergeCell ref="AY226:AZ226"/>
    <mergeCell ref="BA225:BT225"/>
    <mergeCell ref="BA226:BC226"/>
    <mergeCell ref="BD226:BE226"/>
    <mergeCell ref="BF226:BG226"/>
    <mergeCell ref="BQ226:BS226"/>
    <mergeCell ref="AJ226:AK226"/>
    <mergeCell ref="AL226:AM226"/>
    <mergeCell ref="AN226:AO226"/>
    <mergeCell ref="AP226:AR226"/>
    <mergeCell ref="AT226:AV226"/>
    <mergeCell ref="AW226:AX226"/>
    <mergeCell ref="A223:BT223"/>
    <mergeCell ref="A224:BT224"/>
    <mergeCell ref="A225:L226"/>
    <mergeCell ref="M225:O226"/>
    <mergeCell ref="P225:T226"/>
    <mergeCell ref="U225:AZ225"/>
    <mergeCell ref="U226:W226"/>
    <mergeCell ref="X226:AA226"/>
    <mergeCell ref="AB226:AD226"/>
    <mergeCell ref="AG226:AI226"/>
    <mergeCell ref="AW222:AX222"/>
    <mergeCell ref="AY222:AZ222"/>
    <mergeCell ref="BA222:BC222"/>
    <mergeCell ref="BD222:BE222"/>
    <mergeCell ref="BF222:BG222"/>
    <mergeCell ref="BQ222:BS222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W221:AX221"/>
    <mergeCell ref="AY221:AZ221"/>
    <mergeCell ref="BA221:BC221"/>
    <mergeCell ref="BD221:BE221"/>
    <mergeCell ref="BF221:BG221"/>
    <mergeCell ref="BQ221:BS221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W220:AX220"/>
    <mergeCell ref="AY220:AZ220"/>
    <mergeCell ref="BA220:BC220"/>
    <mergeCell ref="BD220:BE220"/>
    <mergeCell ref="BF220:BG220"/>
    <mergeCell ref="BQ220:BS220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W216:AX216"/>
    <mergeCell ref="AY216:AZ216"/>
    <mergeCell ref="BA216:BC216"/>
    <mergeCell ref="BD216:BE216"/>
    <mergeCell ref="BF216:BG216"/>
    <mergeCell ref="BQ216:BS216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W206:AX206"/>
    <mergeCell ref="AY206:AZ206"/>
    <mergeCell ref="BA206:BC206"/>
    <mergeCell ref="BD206:BE206"/>
    <mergeCell ref="BF206:BG206"/>
    <mergeCell ref="BQ206:BS206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0:BT90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88:L88"/>
    <mergeCell ref="M88:BT88"/>
    <mergeCell ref="A89:BT89"/>
    <mergeCell ref="A90:L91"/>
    <mergeCell ref="M90:O91"/>
    <mergeCell ref="P90:T91"/>
    <mergeCell ref="U90:AZ90"/>
    <mergeCell ref="U91:W91"/>
    <mergeCell ref="X91:AA91"/>
    <mergeCell ref="AB91:AD91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W84:AX84"/>
    <mergeCell ref="AY84:AZ84"/>
    <mergeCell ref="BA84:BC84"/>
    <mergeCell ref="BD84:BE84"/>
    <mergeCell ref="BF84:BG84"/>
    <mergeCell ref="BQ84:BS84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5:L75"/>
    <mergeCell ref="M75:O75"/>
    <mergeCell ref="P75:T75"/>
    <mergeCell ref="U75:W75"/>
    <mergeCell ref="X75:AA75"/>
    <mergeCell ref="AB75:AD75"/>
    <mergeCell ref="AW74:AX74"/>
    <mergeCell ref="AY74:AZ74"/>
    <mergeCell ref="BA74:BC74"/>
    <mergeCell ref="BD74:BE74"/>
    <mergeCell ref="BF74:BG74"/>
    <mergeCell ref="BQ74:BS74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23" max="255" man="1"/>
    <brk id="242" max="255" man="1"/>
    <brk id="242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2022-05-11T11:38:30Z</dcterms:created>
  <dcterms:modified xsi:type="dcterms:W3CDTF">2022-05-11T11:38:30Z</dcterms:modified>
  <cp:category/>
  <cp:version/>
  <cp:contentType/>
  <cp:contentStatus/>
</cp:coreProperties>
</file>