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<sst xmlns="http://schemas.openxmlformats.org/spreadsheetml/2006/main" count="7067" uniqueCount="538">
  <si>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</si>
  <si>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</si>
  <si>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</si>
  <si>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</si>
  <si>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февраля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</si>
  <si>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</si>
  <si>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</si>
  <si>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</si>
  <si>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</si>
  <si>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</si>
  <si>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</si>
  <si>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</si>
  <si>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</si>
  <si>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</si>
  <si>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</si>
  <si>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</si>
  <si>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</si>
  <si>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</si>
  <si>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</si>
  <si>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</si>
  <si>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</si>
  <si>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</si>
  <si>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</si>
  <si>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</si>
  <si>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</si>
  <si>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</si>
  <si>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</si>
  <si>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</si>
  <si>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</si>
  <si>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</si>
  <si>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</si>
  <si>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</si>
  <si>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</si>
  <si>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</si>
  <si>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</si>
  <si>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</si>
  <si>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</si>
  <si>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</si>
  <si>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</si>
  <si>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</si>
  <si>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</si>
  <si>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</si>
  <si>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</si>
  <si>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</si>
  <si>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</si>
  <si>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</si>
  <si>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</si>
  <si>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</si>
  <si>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</si>
  <si>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</si>
  <si>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</si>
  <si>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</si>
  <si>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</si>
  <si>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</si>
  <si>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</si>
  <si>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</si>
  <si>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</si>
  <si>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</si>
  <si>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</si>
  <si>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</si>
  <si>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</si>
  <si>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</si>
  <si>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</si>
  <si>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</si>
  <si>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</si>
  <si>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</si>
  <si>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</si>
  <si>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</si>
  <si>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</si>
  <si>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</si>
  <si>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</si>
  <si>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</si>
  <si>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</si>
  <si>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</si>
  <si>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</si>
  <si>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</si>
  <si>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</si>
  <si>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</si>
  <si>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</si>
  <si>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</si>
  <si>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</si>
  <si>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</si>
  <si>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</si>
  <si>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</si>
  <si>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</si>
  <si>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</si>
  <si>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</si>
  <si>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</si>
  <si>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</si>
  <si>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</si>
  <si>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</si>
  <si>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</si>
  <si>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</si>
  <si>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</si>
  <si>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</si>
  <si>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</si>
  <si>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</si>
  <si>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</si>
  <si>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</si>
  <si>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</si>
  <si>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</si>
  <si>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</si>
  <si>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</si>
  <si>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</si>
  <si>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</si>
  <si>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</si>
  <si>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</si>
  <si>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</si>
  <si>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</si>
  <si>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</si>
  <si>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</si>
  <si>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</si>
  <si>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</si>
  <si>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</si>
  <si>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</si>
  <si>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</si>
  <si>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</si>
  <si>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</si>
  <si>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</si>
  <si>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</si>
  <si>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</si>
  <si>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</si>
  <si>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</si>
  <si>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</si>
  <si>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</si>
  <si>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</si>
  <si>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</si>
  <si>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</si>
  <si>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</si>
  <si>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</si>
  <si>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</si>
  <si>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</si>
  <si>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</si>
  <si>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</si>
  <si>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</si>
  <si>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</si>
  <si>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</si>
  <si>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</si>
  <si>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</si>
  <si>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</si>
  <si>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</si>
  <si>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</si>
  <si>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</si>
  <si>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</si>
  <si>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</si>
  <si>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</si>
  <si>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</si>
  <si>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</si>
  <si>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</si>
  <si>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</si>
  <si>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</si>
  <si>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</si>
  <si>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</si>
  <si>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</si>
  <si>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</si>
  <si>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</si>
  <si>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</si>
  <si>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</si>
  <si>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</si>
  <si>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</si>
  <si>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</si>
  <si>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</si>
  <si>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</si>
  <si>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</si>
  <si>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</si>
  <si>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</si>
  <si>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</si>
  <si>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</si>
  <si>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</si>
  <si>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</si>
  <si>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</si>
  <si>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</si>
  <si>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</si>
  <si>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</si>
  <si>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</si>
  <si>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</si>
  <si>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</si>
  <si>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</si>
  <si>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</si>
  <si>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</si>
  <si>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</si>
  <si>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</si>
  <si>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</si>
  <si>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</si>
  <si>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</si>
  <si>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</si>
  <si>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</si>
  <si>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</si>
  <si>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</si>
  <si>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</si>
  <si>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</si>
  <si>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</si>
  <si>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</si>
  <si>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</si>
  <si>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</si>
  <si>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</si>
  <si>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</si>
  <si>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</si>
  <si>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</si>
  <si>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</si>
  <si>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</si>
  <si>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</si>
  <si>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</si>
  <si>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</si>
  <si>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</si>
  <si>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</si>
  <si>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</si>
  <si>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</si>
  <si>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</si>
  <si>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</si>
  <si>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</si>
  <si>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</si>
  <si>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</si>
  <si>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</si>
  <si>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</si>
  <si>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</si>
  <si>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</si>
  <si>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</si>
  <si>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</si>
  <si>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</si>
  <si>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</si>
  <si>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</si>
  <si>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</si>
  <si>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</si>
  <si>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</si>
  <si>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</si>
  <si>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</si>
  <si>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</si>
  <si>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</si>
  <si>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</si>
  <si>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</si>
  <si>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</si>
  <si>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</si>
  <si>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</si>
  <si>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</si>
  <si>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</si>
  <si>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</si>
  <si>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</si>
  <si>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</si>
  <si>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</si>
  <si>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</si>
  <si>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</si>
  <si>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</si>
  <si>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</si>
  <si>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</si>
  <si>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</si>
  <si>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</si>
  <si>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</si>
  <si>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</si>
  <si>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</si>
  <si>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</si>
  <si>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</si>
  <si>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</si>
  <si>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</si>
  <si>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</si>
  <si>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</si>
  <si>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</si>
  <si>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</si>
  <si>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</si>
  <si>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</si>
  <si>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</si>
  <si>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</si>
  <si>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</si>
  <si>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</si>
  <si>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</si>
  <si>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</si>
  <si>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</si>
  <si>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</si>
  <si>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</si>
  <si>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</si>
  <si>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</si>
  <si>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</si>
  <si>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</si>
  <si>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</si>
  <si>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</si>
  <si>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</si>
  <si>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</si>
  <si>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</si>
  <si>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</si>
  <si>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</si>
  <si>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</si>
  <si>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</si>
  <si>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</si>
  <si>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</si>
  <si>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</si>
  <si>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</si>
  <si>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</si>
  <si>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</si>
  <si>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</si>
  <si>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</si>
  <si>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</si>
  <si>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</si>
  <si>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</si>
  <si>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</si>
  <si>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</si>
  <si>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</si>
  <si>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</si>
  <si>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</si>
  <si>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</si>
  <si>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</si>
  <si>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</si>
  <si>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</si>
  <si>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</si>
  <si>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</si>
  <si>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</si>
  <si>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</si>
  <si>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</si>
  <si>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</si>
  <si>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</si>
  <si>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</si>
  <si>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</si>
  <si>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</si>
  <si>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</si>
  <si>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</si>
  <si>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</si>
  <si>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</si>
  <si>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</si>
  <si>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</si>
  <si>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</si>
  <si>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</si>
  <si>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</si>
  <si>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</si>
  <si>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</si>
  <si>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</si>
  <si>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</si>
  <si>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</si>
  <si>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</si>
  <si>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</si>
  <si>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</si>
  <si>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</si>
  <si>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</si>
  <si>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</si>
  <si>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</si>
  <si>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</si>
  <si>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</si>
  <si>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</si>
  <si>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</si>
  <si>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</si>
  <si>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</si>
  <si>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</si>
  <si>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</si>
  <si>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</si>
  <si>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</si>
  <si>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</si>
  <si>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</si>
  <si>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</si>
  <si>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</si>
  <si>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</si>
  <si>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</si>
  <si>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</si>
  <si>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</si>
  <si>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</si>
  <si>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</si>
  <si>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</si>
  <si>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</si>
  <si>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</si>
  <si>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</si>
  <si>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</si>
  <si>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</si>
  <si>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</si>
  <si>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</si>
  <si>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</si>
  <si>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</si>
  <si>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</si>
  <si>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</si>
  <si>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</si>
  <si>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</si>
  <si>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</si>
  <si>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</si>
  <si>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</si>
  <si>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</si>
  <si>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</si>
  <si>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</si>
  <si>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</si>
  <si>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</si>
  <si>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</si>
  <si>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</si>
  <si>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</si>
  <si>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</si>
  <si>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</si>
  <si>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</si>
  <si>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</si>
  <si>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</si>
  <si>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</si>
  <si>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</si>
  <si>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</si>
  <si>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</si>
  <si>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</si>
  <si>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</si>
  <si>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</si>
  <si>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</si>
  <si>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</si>
  <si>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</si>
  <si>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</si>
  <si>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</si>
  <si>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</si>
  <si>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</si>
  <si>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</si>
  <si>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</si>
  <si>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</si>
  <si>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</si>
  <si>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</si>
  <si>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</si>
  <si>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</si>
  <si>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</si>
  <si>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</si>
  <si>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</si>
  <si>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</si>
  <si>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</si>
  <si>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</si>
  <si>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</si>
  <si>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</si>
  <si>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</si>
  <si>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</si>
  <si>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</si>
  <si>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</si>
  <si>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</si>
  <si>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</si>
  <si>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</si>
  <si>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</si>
  <si>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</si>
  <si>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</si>
  <si>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</si>
  <si>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</si>
  <si>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</si>
  <si>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</si>
  <si>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</si>
  <si>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</si>
  <si>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</si>
  <si>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</si>
  <si>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</si>
  <si>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</si>
  <si>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</si>
  <si>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</si>
  <si>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</si>
  <si>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</si>
  <si>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</si>
  <si>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</si>
  <si>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</si>
  <si>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</si>
  <si>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</si>
  <si>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</si>
  <si>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</si>
  <si>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</si>
  <si>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</si>
  <si>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</si>
  <si>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</si>
  <si>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</si>
  <si>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</si>
  <si>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</si>
  <si>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</si>
  <si>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</si>
  <si>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</si>
  <si>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</si>
  <si>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</si>
  <si>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</si>
  <si>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</si>
  <si>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</si>
  <si>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</si>
  <si>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</si>
  <si>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</si>
  <si>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</si>
  <si>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</si>
  <si>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</si>
  <si>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</si>
  <si>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</si>
  <si>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</si>
  <si>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</si>
  <si>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</si>
  <si>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</si>
  <si>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</si>
  <si>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</si>
  <si>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</si>
  <si>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</si>
  <si>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</si>
  <si>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</si>
  <si>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</si>
  <si>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</si>
  <si>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</si>
  <si>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</si>
  <si>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</si>
  <si>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</si>
  <si>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</si>
  <si>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</si>
  <si>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</si>
  <si>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</si>
  <si>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</si>
  <si>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</si>
  <si>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</si>
  <si>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</si>
  <si>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</si>
  <si>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</si>
  <si>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</si>
  <si>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</si>
  <si>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</si>
  <si>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</si>
  <si>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</si>
  <si>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</si>
  <si>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</si>
  <si>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</si>
  <si>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</si>
  <si>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</si>
  <si>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</si>
  <si>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</si>
  <si>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</si>
  <si>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</si>
  <si>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</si>
  <si>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</si>
  <si>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</si>
  <si>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</si>
  <si>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</si>
  <si>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</si>
  <si>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</si>
  <si>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</si>
  <si>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</si>
  <si>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</si>
  <si>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</si>
  <si>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</si>
  <si>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</si>
  <si>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</si>
  <si>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</si>
  <si>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</si>
  <si>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</si>
  <si>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</si>
  <si>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</si>
  <si>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</si>
  <si>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</si>
  <si>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</si>
  <si>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</si>
  <si>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</si>
  <si>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</si>
  <si>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</si>
  <si>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</si>
  <si>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</si>
  <si>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</si>
  <si>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</si>
  <si>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13 февраля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</si>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</sst>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54"/>
  <sheetViews>
    <sheetView tabSelected="1" zoomScalePageLayoutView="0" workbookViewId="0" topLeftCell="A289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44958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34226453</f>
        <v>34226453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48151453</f>
        <v>48151453</v>
      </c>
      <c r="AX13" s="18"/>
      <c r="AY13" s="19" t="s">
        <v>74</v>
      </c>
      <c r="AZ13" s="19"/>
      <c r="BA13" s="18">
        <f>386626.31</f>
        <v>386626.31</v>
      </c>
      <c r="BB13" s="18"/>
      <c r="BC13" s="18"/>
      <c r="BD13" s="19" t="s">
        <v>74</v>
      </c>
      <c r="BE13" s="19"/>
      <c r="BF13" s="18">
        <f>386626.31</f>
        <v>386626.31</v>
      </c>
      <c r="BG13" s="18"/>
      <c r="BH13" s="20">
        <f>1153527.08</f>
        <v>1153527.08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1540153.39</f>
        <v>1540153.39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386626.31</f>
        <v>386626.31</v>
      </c>
      <c r="BB14" s="24"/>
      <c r="BC14" s="24"/>
      <c r="BD14" s="25" t="s">
        <v>74</v>
      </c>
      <c r="BE14" s="25"/>
      <c r="BF14" s="24">
        <f>386626.31</f>
        <v>386626.31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386626.31</f>
        <v>386626.31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152246.32</f>
        <v>152246.32</v>
      </c>
      <c r="BB15" s="24"/>
      <c r="BC15" s="24"/>
      <c r="BD15" s="25" t="s">
        <v>74</v>
      </c>
      <c r="BE15" s="25"/>
      <c r="BF15" s="24">
        <f>152246.32</f>
        <v>152246.32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152246.32</f>
        <v>152246.32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152246.32</f>
        <v>152246.32</v>
      </c>
      <c r="BB16" s="24"/>
      <c r="BC16" s="24"/>
      <c r="BD16" s="25" t="s">
        <v>74</v>
      </c>
      <c r="BE16" s="25"/>
      <c r="BF16" s="24">
        <f>152246.32</f>
        <v>152246.32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152246.32</f>
        <v>152246.32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153044.26</f>
        <v>153044.26</v>
      </c>
      <c r="BB17" s="24"/>
      <c r="BC17" s="24"/>
      <c r="BD17" s="25" t="s">
        <v>74</v>
      </c>
      <c r="BE17" s="25"/>
      <c r="BF17" s="24">
        <f>153044.26</f>
        <v>153044.26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153044.26</f>
        <v>153044.26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5</f>
        <v>5</v>
      </c>
      <c r="BB18" s="24"/>
      <c r="BC18" s="24"/>
      <c r="BD18" s="25" t="s">
        <v>74</v>
      </c>
      <c r="BE18" s="25"/>
      <c r="BF18" s="24">
        <f>5</f>
        <v>5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5</f>
        <v>5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-802.94</f>
        <v>-802.94</v>
      </c>
      <c r="BB19" s="24"/>
      <c r="BC19" s="24"/>
      <c r="BD19" s="25" t="s">
        <v>74</v>
      </c>
      <c r="BE19" s="25"/>
      <c r="BF19" s="24">
        <f>-802.94</f>
        <v>-802.94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-802.94</f>
        <v>-802.94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5" t="s">
        <v>74</v>
      </c>
      <c r="BB20" s="25"/>
      <c r="BC20" s="25"/>
      <c r="BD20" s="25" t="s">
        <v>74</v>
      </c>
      <c r="BE20" s="25"/>
      <c r="BF20" s="25" t="s">
        <v>74</v>
      </c>
      <c r="BG20" s="25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5" t="s">
        <v>74</v>
      </c>
      <c r="BR20" s="25"/>
      <c r="BS20" s="25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4515000</f>
        <v>4515000</v>
      </c>
      <c r="V21" s="24"/>
      <c r="W21" s="24"/>
      <c r="X21" s="25" t="s">
        <v>74</v>
      </c>
      <c r="Y21" s="25"/>
      <c r="Z21" s="25"/>
      <c r="AA21" s="25"/>
      <c r="AB21" s="24">
        <f>4515000</f>
        <v>4515000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4515000</f>
        <v>4515000</v>
      </c>
      <c r="AX21" s="24"/>
      <c r="AY21" s="25" t="s">
        <v>74</v>
      </c>
      <c r="AZ21" s="25"/>
      <c r="BA21" s="24">
        <f>199044.76</f>
        <v>199044.76</v>
      </c>
      <c r="BB21" s="24"/>
      <c r="BC21" s="24"/>
      <c r="BD21" s="25" t="s">
        <v>74</v>
      </c>
      <c r="BE21" s="25"/>
      <c r="BF21" s="24">
        <f>199044.76</f>
        <v>199044.76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199044.76</f>
        <v>199044.76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199044.76</f>
        <v>199044.76</v>
      </c>
      <c r="BB22" s="24"/>
      <c r="BC22" s="24"/>
      <c r="BD22" s="25" t="s">
        <v>74</v>
      </c>
      <c r="BE22" s="25"/>
      <c r="BF22" s="24">
        <f>199044.76</f>
        <v>199044.76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199044.76</f>
        <v>199044.76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2193850</f>
        <v>2193850</v>
      </c>
      <c r="V23" s="24"/>
      <c r="W23" s="24"/>
      <c r="X23" s="25" t="s">
        <v>74</v>
      </c>
      <c r="Y23" s="25"/>
      <c r="Z23" s="25"/>
      <c r="AA23" s="25"/>
      <c r="AB23" s="24">
        <f>2193850</f>
        <v>2193850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2193850</f>
        <v>2193850</v>
      </c>
      <c r="AX23" s="24"/>
      <c r="AY23" s="25" t="s">
        <v>74</v>
      </c>
      <c r="AZ23" s="25"/>
      <c r="BA23" s="24">
        <f>86514.87</f>
        <v>86514.87</v>
      </c>
      <c r="BB23" s="24"/>
      <c r="BC23" s="24"/>
      <c r="BD23" s="25" t="s">
        <v>74</v>
      </c>
      <c r="BE23" s="25"/>
      <c r="BF23" s="24">
        <f>86514.87</f>
        <v>86514.87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86514.87</f>
        <v>86514.87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86514.87</f>
        <v>86514.87</v>
      </c>
      <c r="BB24" s="24"/>
      <c r="BC24" s="24"/>
      <c r="BD24" s="25" t="s">
        <v>74</v>
      </c>
      <c r="BE24" s="25"/>
      <c r="BF24" s="24">
        <f>86514.87</f>
        <v>86514.87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86514.87</f>
        <v>86514.87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15240</f>
        <v>15240</v>
      </c>
      <c r="V25" s="24"/>
      <c r="W25" s="24"/>
      <c r="X25" s="25" t="s">
        <v>74</v>
      </c>
      <c r="Y25" s="25"/>
      <c r="Z25" s="25"/>
      <c r="AA25" s="25"/>
      <c r="AB25" s="24">
        <f>15240</f>
        <v>15240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15240</f>
        <v>15240</v>
      </c>
      <c r="AX25" s="24"/>
      <c r="AY25" s="25" t="s">
        <v>74</v>
      </c>
      <c r="AZ25" s="25"/>
      <c r="BA25" s="24">
        <f>186.22</f>
        <v>186.22</v>
      </c>
      <c r="BB25" s="24"/>
      <c r="BC25" s="24"/>
      <c r="BD25" s="25" t="s">
        <v>74</v>
      </c>
      <c r="BE25" s="25"/>
      <c r="BF25" s="24">
        <f>186.22</f>
        <v>186.22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186.22</f>
        <v>186.22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186.22</f>
        <v>186.22</v>
      </c>
      <c r="BB26" s="24"/>
      <c r="BC26" s="24"/>
      <c r="BD26" s="25" t="s">
        <v>74</v>
      </c>
      <c r="BE26" s="25"/>
      <c r="BF26" s="24">
        <f>186.22</f>
        <v>186.22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186.22</f>
        <v>186.22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2595250</f>
        <v>2595250</v>
      </c>
      <c r="V27" s="24"/>
      <c r="W27" s="24"/>
      <c r="X27" s="25" t="s">
        <v>74</v>
      </c>
      <c r="Y27" s="25"/>
      <c r="Z27" s="25"/>
      <c r="AA27" s="25"/>
      <c r="AB27" s="24">
        <f>2595250</f>
        <v>2595250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2595250</f>
        <v>2595250</v>
      </c>
      <c r="AX27" s="24"/>
      <c r="AY27" s="25" t="s">
        <v>74</v>
      </c>
      <c r="AZ27" s="25"/>
      <c r="BA27" s="24">
        <f>122623.5</f>
        <v>122623.5</v>
      </c>
      <c r="BB27" s="24"/>
      <c r="BC27" s="24"/>
      <c r="BD27" s="25" t="s">
        <v>74</v>
      </c>
      <c r="BE27" s="25"/>
      <c r="BF27" s="24">
        <f>122623.5</f>
        <v>122623.5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122623.5</f>
        <v>122623.5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122623.5</f>
        <v>122623.5</v>
      </c>
      <c r="BB28" s="24"/>
      <c r="BC28" s="24"/>
      <c r="BD28" s="25" t="s">
        <v>74</v>
      </c>
      <c r="BE28" s="25"/>
      <c r="BF28" s="24">
        <f>122623.5</f>
        <v>122623.5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122623.5</f>
        <v>122623.5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-289340</f>
        <v>-289340</v>
      </c>
      <c r="V29" s="24"/>
      <c r="W29" s="24"/>
      <c r="X29" s="25" t="s">
        <v>74</v>
      </c>
      <c r="Y29" s="25"/>
      <c r="Z29" s="25"/>
      <c r="AA29" s="25"/>
      <c r="AB29" s="24">
        <f>-289340</f>
        <v>-289340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-289340</f>
        <v>-289340</v>
      </c>
      <c r="AX29" s="24"/>
      <c r="AY29" s="25" t="s">
        <v>74</v>
      </c>
      <c r="AZ29" s="25"/>
      <c r="BA29" s="24">
        <f>-10279.83</f>
        <v>-10279.83</v>
      </c>
      <c r="BB29" s="24"/>
      <c r="BC29" s="24"/>
      <c r="BD29" s="25" t="s">
        <v>74</v>
      </c>
      <c r="BE29" s="25"/>
      <c r="BF29" s="24">
        <f>-10279.83</f>
        <v>-10279.83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-10279.83</f>
        <v>-10279.83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-10279.83</f>
        <v>-10279.83</v>
      </c>
      <c r="BB30" s="24"/>
      <c r="BC30" s="24"/>
      <c r="BD30" s="25" t="s">
        <v>74</v>
      </c>
      <c r="BE30" s="25"/>
      <c r="BF30" s="24">
        <f>-10279.83</f>
        <v>-10279.83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-10279.83</f>
        <v>-10279.83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7000</f>
        <v>7000</v>
      </c>
      <c r="V31" s="24"/>
      <c r="W31" s="24"/>
      <c r="X31" s="25" t="s">
        <v>74</v>
      </c>
      <c r="Y31" s="25"/>
      <c r="Z31" s="25"/>
      <c r="AA31" s="25"/>
      <c r="AB31" s="24">
        <f>7000</f>
        <v>7000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7000</f>
        <v>7000</v>
      </c>
      <c r="AX31" s="24"/>
      <c r="AY31" s="25" t="s">
        <v>74</v>
      </c>
      <c r="AZ31" s="25"/>
      <c r="BA31" s="24">
        <f>2718</f>
        <v>2718</v>
      </c>
      <c r="BB31" s="24"/>
      <c r="BC31" s="24"/>
      <c r="BD31" s="25" t="s">
        <v>74</v>
      </c>
      <c r="BE31" s="25"/>
      <c r="BF31" s="24">
        <f>2718</f>
        <v>2718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2718</f>
        <v>2718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2718</f>
        <v>2718</v>
      </c>
      <c r="BB32" s="24"/>
      <c r="BC32" s="24"/>
      <c r="BD32" s="25" t="s">
        <v>74</v>
      </c>
      <c r="BE32" s="25"/>
      <c r="BF32" s="24">
        <f>2718</f>
        <v>2718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2718</f>
        <v>2718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2718</f>
        <v>2718</v>
      </c>
      <c r="BB33" s="24"/>
      <c r="BC33" s="24"/>
      <c r="BD33" s="25" t="s">
        <v>74</v>
      </c>
      <c r="BE33" s="25"/>
      <c r="BF33" s="24">
        <f>2718</f>
        <v>2718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2718</f>
        <v>2718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7278000</f>
        <v>7278000</v>
      </c>
      <c r="V34" s="24"/>
      <c r="W34" s="24"/>
      <c r="X34" s="25" t="s">
        <v>74</v>
      </c>
      <c r="Y34" s="25"/>
      <c r="Z34" s="25"/>
      <c r="AA34" s="25"/>
      <c r="AB34" s="24">
        <f>7278000</f>
        <v>7278000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7278000</f>
        <v>7278000</v>
      </c>
      <c r="AX34" s="24"/>
      <c r="AY34" s="25" t="s">
        <v>74</v>
      </c>
      <c r="AZ34" s="25"/>
      <c r="BA34" s="24">
        <f>-27485.02</f>
        <v>-27485.02</v>
      </c>
      <c r="BB34" s="24"/>
      <c r="BC34" s="24"/>
      <c r="BD34" s="25" t="s">
        <v>74</v>
      </c>
      <c r="BE34" s="25"/>
      <c r="BF34" s="24">
        <f>-27485.02</f>
        <v>-27485.02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-27485.02</f>
        <v>-27485.02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2026000</f>
        <v>2026000</v>
      </c>
      <c r="V35" s="24"/>
      <c r="W35" s="24"/>
      <c r="X35" s="25" t="s">
        <v>74</v>
      </c>
      <c r="Y35" s="25"/>
      <c r="Z35" s="25"/>
      <c r="AA35" s="25"/>
      <c r="AB35" s="24">
        <f>2026000</f>
        <v>2026000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2026000</f>
        <v>2026000</v>
      </c>
      <c r="AX35" s="24"/>
      <c r="AY35" s="25" t="s">
        <v>74</v>
      </c>
      <c r="AZ35" s="25"/>
      <c r="BA35" s="24">
        <f>1969.41</f>
        <v>1969.41</v>
      </c>
      <c r="BB35" s="24"/>
      <c r="BC35" s="24"/>
      <c r="BD35" s="25" t="s">
        <v>74</v>
      </c>
      <c r="BE35" s="25"/>
      <c r="BF35" s="24">
        <f>1969.41</f>
        <v>1969.41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1969.41</f>
        <v>1969.41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1969.41</f>
        <v>1969.41</v>
      </c>
      <c r="BB36" s="24"/>
      <c r="BC36" s="24"/>
      <c r="BD36" s="25" t="s">
        <v>74</v>
      </c>
      <c r="BE36" s="25"/>
      <c r="BF36" s="24">
        <f>1969.41</f>
        <v>1969.41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1969.41</f>
        <v>1969.41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5252000</f>
        <v>5252000</v>
      </c>
      <c r="V37" s="24"/>
      <c r="W37" s="24"/>
      <c r="X37" s="25" t="s">
        <v>74</v>
      </c>
      <c r="Y37" s="25"/>
      <c r="Z37" s="25"/>
      <c r="AA37" s="25"/>
      <c r="AB37" s="24">
        <f>5252000</f>
        <v>5252000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5252000</f>
        <v>5252000</v>
      </c>
      <c r="AX37" s="24"/>
      <c r="AY37" s="25" t="s">
        <v>74</v>
      </c>
      <c r="AZ37" s="25"/>
      <c r="BA37" s="24">
        <f>-29454.43</f>
        <v>-29454.43</v>
      </c>
      <c r="BB37" s="24"/>
      <c r="BC37" s="24"/>
      <c r="BD37" s="25" t="s">
        <v>74</v>
      </c>
      <c r="BE37" s="25"/>
      <c r="BF37" s="24">
        <f>-29454.43</f>
        <v>-29454.43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-29454.43</f>
        <v>-29454.43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2739000</f>
        <v>2739000</v>
      </c>
      <c r="V38" s="24"/>
      <c r="W38" s="24"/>
      <c r="X38" s="25" t="s">
        <v>74</v>
      </c>
      <c r="Y38" s="25"/>
      <c r="Z38" s="25"/>
      <c r="AA38" s="25"/>
      <c r="AB38" s="24">
        <f>2739000</f>
        <v>2739000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2739000</f>
        <v>2739000</v>
      </c>
      <c r="AX38" s="24"/>
      <c r="AY38" s="25" t="s">
        <v>74</v>
      </c>
      <c r="AZ38" s="25"/>
      <c r="BA38" s="24">
        <f>29880.18</f>
        <v>29880.18</v>
      </c>
      <c r="BB38" s="24"/>
      <c r="BC38" s="24"/>
      <c r="BD38" s="25" t="s">
        <v>74</v>
      </c>
      <c r="BE38" s="25"/>
      <c r="BF38" s="24">
        <f>29880.18</f>
        <v>29880.18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29880.18</f>
        <v>29880.18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29880.18</f>
        <v>29880.18</v>
      </c>
      <c r="BB39" s="24"/>
      <c r="BC39" s="24"/>
      <c r="BD39" s="25" t="s">
        <v>74</v>
      </c>
      <c r="BE39" s="25"/>
      <c r="BF39" s="24">
        <f>29880.18</f>
        <v>29880.18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29880.18</f>
        <v>29880.18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2513000</f>
        <v>2513000</v>
      </c>
      <c r="V40" s="24"/>
      <c r="W40" s="24"/>
      <c r="X40" s="25" t="s">
        <v>74</v>
      </c>
      <c r="Y40" s="25"/>
      <c r="Z40" s="25"/>
      <c r="AA40" s="25"/>
      <c r="AB40" s="24">
        <f>2513000</f>
        <v>2513000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2513000</f>
        <v>2513000</v>
      </c>
      <c r="AX40" s="24"/>
      <c r="AY40" s="25" t="s">
        <v>74</v>
      </c>
      <c r="AZ40" s="25"/>
      <c r="BA40" s="24">
        <f>-59334.61</f>
        <v>-59334.61</v>
      </c>
      <c r="BB40" s="24"/>
      <c r="BC40" s="24"/>
      <c r="BD40" s="25" t="s">
        <v>74</v>
      </c>
      <c r="BE40" s="25"/>
      <c r="BF40" s="24">
        <f>-59334.61</f>
        <v>-59334.61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-59334.61</f>
        <v>-59334.61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-59334.61</f>
        <v>-59334.61</v>
      </c>
      <c r="BB41" s="24"/>
      <c r="BC41" s="24"/>
      <c r="BD41" s="25" t="s">
        <v>74</v>
      </c>
      <c r="BE41" s="25"/>
      <c r="BF41" s="24">
        <f>-59334.61</f>
        <v>-59334.61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-59334.61</f>
        <v>-59334.61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500</f>
        <v>500</v>
      </c>
      <c r="BB42" s="24"/>
      <c r="BC42" s="24"/>
      <c r="BD42" s="25" t="s">
        <v>74</v>
      </c>
      <c r="BE42" s="25"/>
      <c r="BF42" s="24">
        <f>500</f>
        <v>500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500</f>
        <v>500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500</f>
        <v>500</v>
      </c>
      <c r="BB43" s="24"/>
      <c r="BC43" s="24"/>
      <c r="BD43" s="25" t="s">
        <v>74</v>
      </c>
      <c r="BE43" s="25"/>
      <c r="BF43" s="24">
        <f>500</f>
        <v>500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500</f>
        <v>500</v>
      </c>
      <c r="BR43" s="24"/>
      <c r="BS43" s="24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500</f>
        <v>500</v>
      </c>
      <c r="BB44" s="24"/>
      <c r="BC44" s="24"/>
      <c r="BD44" s="25" t="s">
        <v>74</v>
      </c>
      <c r="BE44" s="25"/>
      <c r="BF44" s="24">
        <f>500</f>
        <v>500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500</f>
        <v>500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59602.25</f>
        <v>59602.25</v>
      </c>
      <c r="BB45" s="24"/>
      <c r="BC45" s="24"/>
      <c r="BD45" s="25" t="s">
        <v>74</v>
      </c>
      <c r="BE45" s="25"/>
      <c r="BF45" s="24">
        <f>59602.25</f>
        <v>59602.25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59602.25</f>
        <v>59602.25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59602.25</f>
        <v>59602.25</v>
      </c>
      <c r="BB46" s="24"/>
      <c r="BC46" s="24"/>
      <c r="BD46" s="25" t="s">
        <v>74</v>
      </c>
      <c r="BE46" s="25"/>
      <c r="BF46" s="24">
        <f>59602.25</f>
        <v>59602.25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59602.25</f>
        <v>59602.25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59602.25</f>
        <v>59602.25</v>
      </c>
      <c r="BB47" s="24"/>
      <c r="BC47" s="24"/>
      <c r="BD47" s="25" t="s">
        <v>74</v>
      </c>
      <c r="BE47" s="25"/>
      <c r="BF47" s="24">
        <f>59602.25</f>
        <v>59602.25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59602.25</f>
        <v>59602.25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59602.25</f>
        <v>59602.25</v>
      </c>
      <c r="BB48" s="24"/>
      <c r="BC48" s="24"/>
      <c r="BD48" s="25" t="s">
        <v>74</v>
      </c>
      <c r="BE48" s="25"/>
      <c r="BF48" s="24">
        <f>59602.25</f>
        <v>59602.25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59602.25</f>
        <v>59602.25</v>
      </c>
      <c r="BR48" s="24"/>
      <c r="BS48" s="24"/>
      <c r="BT48" s="27" t="s">
        <v>74</v>
      </c>
    </row>
    <row r="49" spans="1:72" s="1" customFormat="1" ht="13.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50000</f>
        <v>50000</v>
      </c>
      <c r="V49" s="24"/>
      <c r="W49" s="24"/>
      <c r="X49" s="25" t="s">
        <v>74</v>
      </c>
      <c r="Y49" s="25"/>
      <c r="Z49" s="25"/>
      <c r="AA49" s="25"/>
      <c r="AB49" s="24">
        <f>50000</f>
        <v>50000</v>
      </c>
      <c r="AC49" s="24"/>
      <c r="AD49" s="24"/>
      <c r="AE49" s="28">
        <f>34226453</f>
        <v>34226453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34276453</f>
        <v>34276453</v>
      </c>
      <c r="AX49" s="24"/>
      <c r="AY49" s="25" t="s">
        <v>74</v>
      </c>
      <c r="AZ49" s="25"/>
      <c r="BA49" s="24">
        <f>0</f>
        <v>0</v>
      </c>
      <c r="BB49" s="24"/>
      <c r="BC49" s="24"/>
      <c r="BD49" s="25" t="s">
        <v>74</v>
      </c>
      <c r="BE49" s="25"/>
      <c r="BF49" s="24">
        <f>0</f>
        <v>0</v>
      </c>
      <c r="BG49" s="24"/>
      <c r="BH49" s="28">
        <f>1153527.08</f>
        <v>1153527.08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1153527.08</f>
        <v>1153527.08</v>
      </c>
      <c r="BR49" s="24"/>
      <c r="BS49" s="24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aca="true" t="shared" si="0" ref="U50:U68">0</f>
        <v>0</v>
      </c>
      <c r="V50" s="24"/>
      <c r="W50" s="24"/>
      <c r="X50" s="25" t="s">
        <v>74</v>
      </c>
      <c r="Y50" s="25"/>
      <c r="Z50" s="25"/>
      <c r="AA50" s="25"/>
      <c r="AB50" s="24">
        <f aca="true" t="shared" si="1" ref="AB50:AB68">0</f>
        <v>0</v>
      </c>
      <c r="AC50" s="24"/>
      <c r="AD50" s="24"/>
      <c r="AE50" s="28">
        <f>34226453</f>
        <v>34226453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34226453</f>
        <v>34226453</v>
      </c>
      <c r="AX50" s="24"/>
      <c r="AY50" s="25" t="s">
        <v>74</v>
      </c>
      <c r="AZ50" s="25"/>
      <c r="BA50" s="24">
        <f>0</f>
        <v>0</v>
      </c>
      <c r="BB50" s="24"/>
      <c r="BC50" s="24"/>
      <c r="BD50" s="25" t="s">
        <v>74</v>
      </c>
      <c r="BE50" s="25"/>
      <c r="BF50" s="24">
        <f>0</f>
        <v>0</v>
      </c>
      <c r="BG50" s="24"/>
      <c r="BH50" s="28">
        <f>1153527.08</f>
        <v>1153527.08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1153527.08</f>
        <v>1153527.08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0"/>
        <v>0</v>
      </c>
      <c r="V51" s="24"/>
      <c r="W51" s="24"/>
      <c r="X51" s="25" t="s">
        <v>74</v>
      </c>
      <c r="Y51" s="25"/>
      <c r="Z51" s="25"/>
      <c r="AA51" s="25"/>
      <c r="AB51" s="24">
        <f t="shared" si="1"/>
        <v>0</v>
      </c>
      <c r="AC51" s="24"/>
      <c r="AD51" s="24"/>
      <c r="AE51" s="28">
        <f>14464000</f>
        <v>14464000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14464000</f>
        <v>14464000</v>
      </c>
      <c r="AX51" s="24"/>
      <c r="AY51" s="25" t="s">
        <v>74</v>
      </c>
      <c r="AZ51" s="25"/>
      <c r="BA51" s="24">
        <f>0</f>
        <v>0</v>
      </c>
      <c r="BB51" s="24"/>
      <c r="BC51" s="24"/>
      <c r="BD51" s="25" t="s">
        <v>74</v>
      </c>
      <c r="BE51" s="25"/>
      <c r="BF51" s="24">
        <f>0</f>
        <v>0</v>
      </c>
      <c r="BG51" s="24"/>
      <c r="BH51" s="28">
        <f>1147000</f>
        <v>1147000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1147000</f>
        <v>1147000</v>
      </c>
      <c r="BR51" s="24"/>
      <c r="BS51" s="24"/>
      <c r="BT51" s="27" t="s">
        <v>74</v>
      </c>
    </row>
    <row r="52" spans="1:72" s="1" customFormat="1" ht="13.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0"/>
        <v>0</v>
      </c>
      <c r="V52" s="24"/>
      <c r="W52" s="24"/>
      <c r="X52" s="25" t="s">
        <v>74</v>
      </c>
      <c r="Y52" s="25"/>
      <c r="Z52" s="25"/>
      <c r="AA52" s="25"/>
      <c r="AB52" s="24">
        <f t="shared" si="1"/>
        <v>0</v>
      </c>
      <c r="AC52" s="24"/>
      <c r="AD52" s="24"/>
      <c r="AE52" s="28">
        <f>13764000</f>
        <v>13764000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13764000</f>
        <v>13764000</v>
      </c>
      <c r="AX52" s="24"/>
      <c r="AY52" s="25" t="s">
        <v>74</v>
      </c>
      <c r="AZ52" s="25"/>
      <c r="BA52" s="24">
        <f>0</f>
        <v>0</v>
      </c>
      <c r="BB52" s="24"/>
      <c r="BC52" s="24"/>
      <c r="BD52" s="25" t="s">
        <v>74</v>
      </c>
      <c r="BE52" s="25"/>
      <c r="BF52" s="24">
        <f>0</f>
        <v>0</v>
      </c>
      <c r="BG52" s="24"/>
      <c r="BH52" s="28">
        <f>1147000</f>
        <v>1147000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1147000</f>
        <v>1147000</v>
      </c>
      <c r="BR52" s="24"/>
      <c r="BS52" s="24"/>
      <c r="BT52" s="27" t="s">
        <v>74</v>
      </c>
    </row>
    <row r="53" spans="1:72" s="1" customFormat="1" ht="33.7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0"/>
        <v>0</v>
      </c>
      <c r="V53" s="24"/>
      <c r="W53" s="24"/>
      <c r="X53" s="25" t="s">
        <v>74</v>
      </c>
      <c r="Y53" s="25"/>
      <c r="Z53" s="25"/>
      <c r="AA53" s="25"/>
      <c r="AB53" s="24">
        <f t="shared" si="1"/>
        <v>0</v>
      </c>
      <c r="AC53" s="24"/>
      <c r="AD53" s="24"/>
      <c r="AE53" s="28">
        <f>13764000</f>
        <v>13764000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13764000</f>
        <v>13764000</v>
      </c>
      <c r="AX53" s="24"/>
      <c r="AY53" s="25" t="s">
        <v>74</v>
      </c>
      <c r="AZ53" s="25"/>
      <c r="BA53" s="24">
        <f>0</f>
        <v>0</v>
      </c>
      <c r="BB53" s="24"/>
      <c r="BC53" s="24"/>
      <c r="BD53" s="25" t="s">
        <v>74</v>
      </c>
      <c r="BE53" s="25"/>
      <c r="BF53" s="24">
        <f>0</f>
        <v>0</v>
      </c>
      <c r="BG53" s="24"/>
      <c r="BH53" s="28">
        <f>1147000</f>
        <v>1147000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1147000</f>
        <v>1147000</v>
      </c>
      <c r="BR53" s="24"/>
      <c r="BS53" s="24"/>
      <c r="BT53" s="27" t="s">
        <v>74</v>
      </c>
    </row>
    <row r="54" spans="1:72" s="1" customFormat="1" ht="33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0"/>
        <v>0</v>
      </c>
      <c r="V54" s="24"/>
      <c r="W54" s="24"/>
      <c r="X54" s="25" t="s">
        <v>74</v>
      </c>
      <c r="Y54" s="25"/>
      <c r="Z54" s="25"/>
      <c r="AA54" s="25"/>
      <c r="AB54" s="24">
        <f t="shared" si="1"/>
        <v>0</v>
      </c>
      <c r="AC54" s="24"/>
      <c r="AD54" s="24"/>
      <c r="AE54" s="28">
        <f>700000</f>
        <v>700000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700000</f>
        <v>700000</v>
      </c>
      <c r="AX54" s="24"/>
      <c r="AY54" s="25" t="s">
        <v>74</v>
      </c>
      <c r="AZ54" s="25"/>
      <c r="BA54" s="25" t="s">
        <v>74</v>
      </c>
      <c r="BB54" s="25"/>
      <c r="BC54" s="25"/>
      <c r="BD54" s="25" t="s">
        <v>74</v>
      </c>
      <c r="BE54" s="25"/>
      <c r="BF54" s="25" t="s">
        <v>74</v>
      </c>
      <c r="BG54" s="25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5" t="s">
        <v>74</v>
      </c>
      <c r="BR54" s="25"/>
      <c r="BS54" s="25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0"/>
        <v>0</v>
      </c>
      <c r="V55" s="24"/>
      <c r="W55" s="24"/>
      <c r="X55" s="25" t="s">
        <v>74</v>
      </c>
      <c r="Y55" s="25"/>
      <c r="Z55" s="25"/>
      <c r="AA55" s="25"/>
      <c r="AB55" s="24">
        <f t="shared" si="1"/>
        <v>0</v>
      </c>
      <c r="AC55" s="24"/>
      <c r="AD55" s="24"/>
      <c r="AE55" s="28">
        <f>700000</f>
        <v>700000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700000</f>
        <v>700000</v>
      </c>
      <c r="AX55" s="24"/>
      <c r="AY55" s="25" t="s">
        <v>74</v>
      </c>
      <c r="AZ55" s="25"/>
      <c r="BA55" s="25" t="s">
        <v>74</v>
      </c>
      <c r="BB55" s="25"/>
      <c r="BC55" s="25"/>
      <c r="BD55" s="25" t="s">
        <v>74</v>
      </c>
      <c r="BE55" s="25"/>
      <c r="BF55" s="25" t="s">
        <v>74</v>
      </c>
      <c r="BG55" s="25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5" t="s">
        <v>74</v>
      </c>
      <c r="BR55" s="25"/>
      <c r="BS55" s="25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0"/>
        <v>0</v>
      </c>
      <c r="V56" s="24"/>
      <c r="W56" s="24"/>
      <c r="X56" s="25" t="s">
        <v>74</v>
      </c>
      <c r="Y56" s="25"/>
      <c r="Z56" s="25"/>
      <c r="AA56" s="25"/>
      <c r="AB56" s="24">
        <f t="shared" si="1"/>
        <v>0</v>
      </c>
      <c r="AC56" s="24"/>
      <c r="AD56" s="24"/>
      <c r="AE56" s="28">
        <f>19384708</f>
        <v>19384708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19384708</f>
        <v>19384708</v>
      </c>
      <c r="AX56" s="24"/>
      <c r="AY56" s="25" t="s">
        <v>74</v>
      </c>
      <c r="AZ56" s="25"/>
      <c r="BA56" s="25" t="s">
        <v>74</v>
      </c>
      <c r="BB56" s="25"/>
      <c r="BC56" s="25"/>
      <c r="BD56" s="25" t="s">
        <v>74</v>
      </c>
      <c r="BE56" s="25"/>
      <c r="BF56" s="25" t="s">
        <v>74</v>
      </c>
      <c r="BG56" s="25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5" t="s">
        <v>74</v>
      </c>
      <c r="BR56" s="25"/>
      <c r="BS56" s="25"/>
      <c r="BT56" s="27" t="s">
        <v>74</v>
      </c>
    </row>
    <row r="57" spans="1:72" s="1" customFormat="1" ht="54.7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0"/>
        <v>0</v>
      </c>
      <c r="V57" s="24"/>
      <c r="W57" s="24"/>
      <c r="X57" s="25" t="s">
        <v>74</v>
      </c>
      <c r="Y57" s="25"/>
      <c r="Z57" s="25"/>
      <c r="AA57" s="25"/>
      <c r="AB57" s="24">
        <f t="shared" si="1"/>
        <v>0</v>
      </c>
      <c r="AC57" s="24"/>
      <c r="AD57" s="24"/>
      <c r="AE57" s="28">
        <f>8947190</f>
        <v>8947190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8947190</f>
        <v>8947190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54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0"/>
        <v>0</v>
      </c>
      <c r="V58" s="24"/>
      <c r="W58" s="24"/>
      <c r="X58" s="25" t="s">
        <v>74</v>
      </c>
      <c r="Y58" s="25"/>
      <c r="Z58" s="25"/>
      <c r="AA58" s="25"/>
      <c r="AB58" s="24">
        <f t="shared" si="1"/>
        <v>0</v>
      </c>
      <c r="AC58" s="24"/>
      <c r="AD58" s="24"/>
      <c r="AE58" s="28">
        <f>8947190</f>
        <v>8947190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8947190</f>
        <v>8947190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74</v>
      </c>
      <c r="Y59" s="25"/>
      <c r="Z59" s="25"/>
      <c r="AA59" s="25"/>
      <c r="AB59" s="24">
        <f t="shared" si="1"/>
        <v>0</v>
      </c>
      <c r="AC59" s="24"/>
      <c r="AD59" s="24"/>
      <c r="AE59" s="28">
        <f>567139</f>
        <v>567139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567139</f>
        <v>567139</v>
      </c>
      <c r="AX59" s="24"/>
      <c r="AY59" s="25" t="s">
        <v>74</v>
      </c>
      <c r="AZ59" s="25"/>
      <c r="BA59" s="25" t="s">
        <v>74</v>
      </c>
      <c r="BB59" s="25"/>
      <c r="BC59" s="25"/>
      <c r="BD59" s="25" t="s">
        <v>74</v>
      </c>
      <c r="BE59" s="25"/>
      <c r="BF59" s="25" t="s">
        <v>74</v>
      </c>
      <c r="BG59" s="25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5" t="s">
        <v>74</v>
      </c>
      <c r="BR59" s="25"/>
      <c r="BS59" s="25"/>
      <c r="BT59" s="27" t="s">
        <v>74</v>
      </c>
    </row>
    <row r="60" spans="1:72" s="1" customFormat="1" ht="24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74</v>
      </c>
      <c r="Y60" s="25"/>
      <c r="Z60" s="25"/>
      <c r="AA60" s="25"/>
      <c r="AB60" s="24">
        <f t="shared" si="1"/>
        <v>0</v>
      </c>
      <c r="AC60" s="24"/>
      <c r="AD60" s="24"/>
      <c r="AE60" s="28">
        <f>567139</f>
        <v>567139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567139</f>
        <v>567139</v>
      </c>
      <c r="AX60" s="24"/>
      <c r="AY60" s="25" t="s">
        <v>74</v>
      </c>
      <c r="AZ60" s="25"/>
      <c r="BA60" s="25" t="s">
        <v>74</v>
      </c>
      <c r="BB60" s="25"/>
      <c r="BC60" s="25"/>
      <c r="BD60" s="25" t="s">
        <v>74</v>
      </c>
      <c r="BE60" s="25"/>
      <c r="BF60" s="25" t="s">
        <v>74</v>
      </c>
      <c r="BG60" s="25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5" t="s">
        <v>74</v>
      </c>
      <c r="BR60" s="25"/>
      <c r="BS60" s="25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74</v>
      </c>
      <c r="Y61" s="25"/>
      <c r="Z61" s="25"/>
      <c r="AA61" s="25"/>
      <c r="AB61" s="24">
        <f t="shared" si="1"/>
        <v>0</v>
      </c>
      <c r="AC61" s="24"/>
      <c r="AD61" s="24"/>
      <c r="AE61" s="28">
        <f>9870379</f>
        <v>9870379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9870379</f>
        <v>9870379</v>
      </c>
      <c r="AX61" s="24"/>
      <c r="AY61" s="25" t="s">
        <v>74</v>
      </c>
      <c r="AZ61" s="25"/>
      <c r="BA61" s="25" t="s">
        <v>74</v>
      </c>
      <c r="BB61" s="25"/>
      <c r="BC61" s="25"/>
      <c r="BD61" s="25" t="s">
        <v>74</v>
      </c>
      <c r="BE61" s="25"/>
      <c r="BF61" s="25" t="s">
        <v>74</v>
      </c>
      <c r="BG61" s="25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5" t="s">
        <v>74</v>
      </c>
      <c r="BR61" s="25"/>
      <c r="BS61" s="25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74</v>
      </c>
      <c r="Y62" s="25"/>
      <c r="Z62" s="25"/>
      <c r="AA62" s="25"/>
      <c r="AB62" s="24">
        <f t="shared" si="1"/>
        <v>0</v>
      </c>
      <c r="AC62" s="24"/>
      <c r="AD62" s="24"/>
      <c r="AE62" s="28">
        <f>9870379</f>
        <v>9870379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9870379</f>
        <v>9870379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74</v>
      </c>
      <c r="Y63" s="25"/>
      <c r="Z63" s="25"/>
      <c r="AA63" s="25"/>
      <c r="AB63" s="24">
        <f t="shared" si="1"/>
        <v>0</v>
      </c>
      <c r="AC63" s="24"/>
      <c r="AD63" s="24"/>
      <c r="AE63" s="28">
        <f>293942</f>
        <v>293942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293942</f>
        <v>293942</v>
      </c>
      <c r="AX63" s="24"/>
      <c r="AY63" s="25" t="s">
        <v>74</v>
      </c>
      <c r="AZ63" s="25"/>
      <c r="BA63" s="24">
        <f>0</f>
        <v>0</v>
      </c>
      <c r="BB63" s="24"/>
      <c r="BC63" s="24"/>
      <c r="BD63" s="25" t="s">
        <v>74</v>
      </c>
      <c r="BE63" s="25"/>
      <c r="BF63" s="24">
        <f>0</f>
        <v>0</v>
      </c>
      <c r="BG63" s="24"/>
      <c r="BH63" s="28">
        <f>6527.08</f>
        <v>6527.08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6527.08</f>
        <v>6527.08</v>
      </c>
      <c r="BR63" s="24"/>
      <c r="BS63" s="24"/>
      <c r="BT63" s="27" t="s">
        <v>74</v>
      </c>
    </row>
    <row r="64" spans="1:72" s="1" customFormat="1" ht="33.7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74</v>
      </c>
      <c r="Y64" s="25"/>
      <c r="Z64" s="25"/>
      <c r="AA64" s="25"/>
      <c r="AB64" s="24">
        <f t="shared" si="1"/>
        <v>0</v>
      </c>
      <c r="AC64" s="24"/>
      <c r="AD64" s="24"/>
      <c r="AE64" s="28">
        <f>293942</f>
        <v>293942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293942</f>
        <v>293942</v>
      </c>
      <c r="AX64" s="24"/>
      <c r="AY64" s="25" t="s">
        <v>74</v>
      </c>
      <c r="AZ64" s="25"/>
      <c r="BA64" s="24">
        <f>0</f>
        <v>0</v>
      </c>
      <c r="BB64" s="24"/>
      <c r="BC64" s="24"/>
      <c r="BD64" s="25" t="s">
        <v>74</v>
      </c>
      <c r="BE64" s="25"/>
      <c r="BF64" s="24">
        <f>0</f>
        <v>0</v>
      </c>
      <c r="BG64" s="24"/>
      <c r="BH64" s="28">
        <f>6527.08</f>
        <v>6527.08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6527.08</f>
        <v>6527.08</v>
      </c>
      <c r="BR64" s="24"/>
      <c r="BS64" s="24"/>
      <c r="BT64" s="27" t="s">
        <v>74</v>
      </c>
    </row>
    <row r="65" spans="1:72" s="1" customFormat="1" ht="4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74</v>
      </c>
      <c r="Y65" s="25"/>
      <c r="Z65" s="25"/>
      <c r="AA65" s="25"/>
      <c r="AB65" s="24">
        <f t="shared" si="1"/>
        <v>0</v>
      </c>
      <c r="AC65" s="24"/>
      <c r="AD65" s="24"/>
      <c r="AE65" s="28">
        <f>293942</f>
        <v>293942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293942</f>
        <v>293942</v>
      </c>
      <c r="AX65" s="24"/>
      <c r="AY65" s="25" t="s">
        <v>74</v>
      </c>
      <c r="AZ65" s="25"/>
      <c r="BA65" s="24">
        <f>0</f>
        <v>0</v>
      </c>
      <c r="BB65" s="24"/>
      <c r="BC65" s="24"/>
      <c r="BD65" s="25" t="s">
        <v>74</v>
      </c>
      <c r="BE65" s="25"/>
      <c r="BF65" s="24">
        <f>0</f>
        <v>0</v>
      </c>
      <c r="BG65" s="24"/>
      <c r="BH65" s="28">
        <f>6527.08</f>
        <v>6527.08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6527.08</f>
        <v>6527.08</v>
      </c>
      <c r="BR65" s="24"/>
      <c r="BS65" s="24"/>
      <c r="BT65" s="27" t="s">
        <v>74</v>
      </c>
    </row>
    <row r="66" spans="1:72" s="1" customFormat="1" ht="13.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83803</f>
        <v>83803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83803</f>
        <v>83803</v>
      </c>
      <c r="AX66" s="24"/>
      <c r="AY66" s="25" t="s">
        <v>74</v>
      </c>
      <c r="AZ66" s="25"/>
      <c r="BA66" s="25" t="s">
        <v>74</v>
      </c>
      <c r="BB66" s="25"/>
      <c r="BC66" s="25"/>
      <c r="BD66" s="25" t="s">
        <v>74</v>
      </c>
      <c r="BE66" s="25"/>
      <c r="BF66" s="25" t="s">
        <v>74</v>
      </c>
      <c r="BG66" s="25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5" t="s">
        <v>74</v>
      </c>
      <c r="BR66" s="25"/>
      <c r="BS66" s="25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83803</f>
        <v>83803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83803</f>
        <v>83803</v>
      </c>
      <c r="AX67" s="24"/>
      <c r="AY67" s="25" t="s">
        <v>74</v>
      </c>
      <c r="AZ67" s="25"/>
      <c r="BA67" s="25" t="s">
        <v>74</v>
      </c>
      <c r="BB67" s="25"/>
      <c r="BC67" s="25"/>
      <c r="BD67" s="25" t="s">
        <v>74</v>
      </c>
      <c r="BE67" s="25"/>
      <c r="BF67" s="25" t="s">
        <v>74</v>
      </c>
      <c r="BG67" s="25"/>
      <c r="BH67" s="26" t="s">
        <v>74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5" t="s">
        <v>74</v>
      </c>
      <c r="BR67" s="25"/>
      <c r="BS67" s="25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83803</f>
        <v>83803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83803</f>
        <v>83803</v>
      </c>
      <c r="AX68" s="24"/>
      <c r="AY68" s="25" t="s">
        <v>74</v>
      </c>
      <c r="AZ68" s="25"/>
      <c r="BA68" s="25" t="s">
        <v>74</v>
      </c>
      <c r="BB68" s="25"/>
      <c r="BC68" s="25"/>
      <c r="BD68" s="25" t="s">
        <v>74</v>
      </c>
      <c r="BE68" s="25"/>
      <c r="BF68" s="25" t="s">
        <v>74</v>
      </c>
      <c r="BG68" s="25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5" t="s">
        <v>74</v>
      </c>
      <c r="BR68" s="25"/>
      <c r="BS68" s="25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>50000</f>
        <v>50000</v>
      </c>
      <c r="V69" s="24"/>
      <c r="W69" s="24"/>
      <c r="X69" s="25" t="s">
        <v>74</v>
      </c>
      <c r="Y69" s="25"/>
      <c r="Z69" s="25"/>
      <c r="AA69" s="25"/>
      <c r="AB69" s="24">
        <f>50000</f>
        <v>50000</v>
      </c>
      <c r="AC69" s="24"/>
      <c r="AD69" s="24"/>
      <c r="AE69" s="26" t="s">
        <v>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50000</f>
        <v>50000</v>
      </c>
      <c r="AX69" s="24"/>
      <c r="AY69" s="25" t="s">
        <v>74</v>
      </c>
      <c r="AZ69" s="25"/>
      <c r="BA69" s="25" t="s">
        <v>74</v>
      </c>
      <c r="BB69" s="25"/>
      <c r="BC69" s="25"/>
      <c r="BD69" s="25" t="s">
        <v>74</v>
      </c>
      <c r="BE69" s="25"/>
      <c r="BF69" s="25" t="s">
        <v>74</v>
      </c>
      <c r="BG69" s="25"/>
      <c r="BH69" s="26" t="s">
        <v>74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5" t="s">
        <v>74</v>
      </c>
      <c r="BR69" s="25"/>
      <c r="BS69" s="25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>50000</f>
        <v>50000</v>
      </c>
      <c r="V70" s="24"/>
      <c r="W70" s="24"/>
      <c r="X70" s="25" t="s">
        <v>74</v>
      </c>
      <c r="Y70" s="25"/>
      <c r="Z70" s="25"/>
      <c r="AA70" s="25"/>
      <c r="AB70" s="24">
        <f>50000</f>
        <v>50000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50000</f>
        <v>50000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24" customHeight="1">
      <c r="A71" s="16" t="s">
        <v>186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188</v>
      </c>
      <c r="Q71" s="23"/>
      <c r="R71" s="23"/>
      <c r="S71" s="23"/>
      <c r="T71" s="23"/>
      <c r="U71" s="24">
        <f>50000</f>
        <v>50000</v>
      </c>
      <c r="V71" s="24"/>
      <c r="W71" s="24"/>
      <c r="X71" s="25" t="s">
        <v>74</v>
      </c>
      <c r="Y71" s="25"/>
      <c r="Z71" s="25"/>
      <c r="AA71" s="25"/>
      <c r="AB71" s="24">
        <f>50000</f>
        <v>50000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50000</f>
        <v>50000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13.5" customHeight="1">
      <c r="A72" s="29" t="s">
        <v>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 t="s">
        <v>9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</row>
    <row r="73" spans="1:72" s="1" customFormat="1" ht="15.75" customHeight="1">
      <c r="A73" s="12" t="s">
        <v>189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s="1" customFormat="1" ht="28.5" customHeight="1">
      <c r="A74" s="3" t="s">
        <v>21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22</v>
      </c>
      <c r="N74" s="3"/>
      <c r="O74" s="3"/>
      <c r="P74" s="3" t="s">
        <v>23</v>
      </c>
      <c r="Q74" s="3"/>
      <c r="R74" s="3"/>
      <c r="S74" s="3"/>
      <c r="T74" s="3"/>
      <c r="U74" s="3" t="s">
        <v>24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 t="s">
        <v>39</v>
      </c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s="1" customFormat="1" ht="12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3" t="s">
        <v>25</v>
      </c>
      <c r="V75" s="13"/>
      <c r="W75" s="13"/>
      <c r="X75" s="13" t="s">
        <v>26</v>
      </c>
      <c r="Y75" s="13"/>
      <c r="Z75" s="13"/>
      <c r="AA75" s="13"/>
      <c r="AB75" s="13" t="s">
        <v>27</v>
      </c>
      <c r="AC75" s="13"/>
      <c r="AD75" s="13"/>
      <c r="AE75" s="14" t="s">
        <v>28</v>
      </c>
      <c r="AF75" s="14" t="s">
        <v>29</v>
      </c>
      <c r="AG75" s="13" t="s">
        <v>30</v>
      </c>
      <c r="AH75" s="13"/>
      <c r="AI75" s="13"/>
      <c r="AJ75" s="13" t="s">
        <v>31</v>
      </c>
      <c r="AK75" s="13"/>
      <c r="AL75" s="13" t="s">
        <v>32</v>
      </c>
      <c r="AM75" s="13"/>
      <c r="AN75" s="13" t="s">
        <v>33</v>
      </c>
      <c r="AO75" s="13"/>
      <c r="AP75" s="13" t="s">
        <v>34</v>
      </c>
      <c r="AQ75" s="13"/>
      <c r="AR75" s="13"/>
      <c r="AS75" s="14" t="s">
        <v>35</v>
      </c>
      <c r="AT75" s="13" t="s">
        <v>36</v>
      </c>
      <c r="AU75" s="13"/>
      <c r="AV75" s="13"/>
      <c r="AW75" s="13" t="s">
        <v>37</v>
      </c>
      <c r="AX75" s="13"/>
      <c r="AY75" s="13" t="s">
        <v>38</v>
      </c>
      <c r="AZ75" s="13"/>
      <c r="BA75" s="13" t="s">
        <v>25</v>
      </c>
      <c r="BB75" s="13"/>
      <c r="BC75" s="13"/>
      <c r="BD75" s="13" t="s">
        <v>26</v>
      </c>
      <c r="BE75" s="13"/>
      <c r="BF75" s="13" t="s">
        <v>27</v>
      </c>
      <c r="BG75" s="13"/>
      <c r="BH75" s="14" t="s">
        <v>28</v>
      </c>
      <c r="BI75" s="14" t="s">
        <v>29</v>
      </c>
      <c r="BJ75" s="14" t="s">
        <v>30</v>
      </c>
      <c r="BK75" s="14" t="s">
        <v>31</v>
      </c>
      <c r="BL75" s="14" t="s">
        <v>32</v>
      </c>
      <c r="BM75" s="14" t="s">
        <v>33</v>
      </c>
      <c r="BN75" s="14" t="s">
        <v>34</v>
      </c>
      <c r="BO75" s="14" t="s">
        <v>35</v>
      </c>
      <c r="BP75" s="14" t="s">
        <v>36</v>
      </c>
      <c r="BQ75" s="13" t="s">
        <v>37</v>
      </c>
      <c r="BR75" s="13"/>
      <c r="BS75" s="13"/>
      <c r="BT75" s="14" t="s">
        <v>38</v>
      </c>
    </row>
    <row r="76" spans="1:72" s="1" customFormat="1" ht="13.5" customHeight="1">
      <c r="A76" s="3" t="s">
        <v>40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 t="s">
        <v>41</v>
      </c>
      <c r="N76" s="3"/>
      <c r="O76" s="3"/>
      <c r="P76" s="3" t="s">
        <v>42</v>
      </c>
      <c r="Q76" s="3"/>
      <c r="R76" s="3"/>
      <c r="S76" s="3"/>
      <c r="T76" s="3"/>
      <c r="U76" s="3" t="s">
        <v>43</v>
      </c>
      <c r="V76" s="3"/>
      <c r="W76" s="3"/>
      <c r="X76" s="3" t="s">
        <v>44</v>
      </c>
      <c r="Y76" s="3"/>
      <c r="Z76" s="3"/>
      <c r="AA76" s="3"/>
      <c r="AB76" s="3" t="s">
        <v>45</v>
      </c>
      <c r="AC76" s="3"/>
      <c r="AD76" s="3"/>
      <c r="AE76" s="15" t="s">
        <v>46</v>
      </c>
      <c r="AF76" s="15" t="s">
        <v>47</v>
      </c>
      <c r="AG76" s="3" t="s">
        <v>48</v>
      </c>
      <c r="AH76" s="3"/>
      <c r="AI76" s="3"/>
      <c r="AJ76" s="3" t="s">
        <v>49</v>
      </c>
      <c r="AK76" s="3"/>
      <c r="AL76" s="3" t="s">
        <v>50</v>
      </c>
      <c r="AM76" s="3"/>
      <c r="AN76" s="3" t="s">
        <v>51</v>
      </c>
      <c r="AO76" s="3"/>
      <c r="AP76" s="3" t="s">
        <v>52</v>
      </c>
      <c r="AQ76" s="3"/>
      <c r="AR76" s="3"/>
      <c r="AS76" s="15" t="s">
        <v>53</v>
      </c>
      <c r="AT76" s="3" t="s">
        <v>54</v>
      </c>
      <c r="AU76" s="3"/>
      <c r="AV76" s="3"/>
      <c r="AW76" s="3" t="s">
        <v>55</v>
      </c>
      <c r="AX76" s="3"/>
      <c r="AY76" s="3" t="s">
        <v>56</v>
      </c>
      <c r="AZ76" s="3"/>
      <c r="BA76" s="3" t="s">
        <v>57</v>
      </c>
      <c r="BB76" s="3"/>
      <c r="BC76" s="3"/>
      <c r="BD76" s="3" t="s">
        <v>58</v>
      </c>
      <c r="BE76" s="3"/>
      <c r="BF76" s="3" t="s">
        <v>59</v>
      </c>
      <c r="BG76" s="3"/>
      <c r="BH76" s="15" t="s">
        <v>60</v>
      </c>
      <c r="BI76" s="15" t="s">
        <v>61</v>
      </c>
      <c r="BJ76" s="15" t="s">
        <v>62</v>
      </c>
      <c r="BK76" s="15" t="s">
        <v>63</v>
      </c>
      <c r="BL76" s="15" t="s">
        <v>64</v>
      </c>
      <c r="BM76" s="15" t="s">
        <v>65</v>
      </c>
      <c r="BN76" s="15" t="s">
        <v>66</v>
      </c>
      <c r="BO76" s="15" t="s">
        <v>67</v>
      </c>
      <c r="BP76" s="15" t="s">
        <v>68</v>
      </c>
      <c r="BQ76" s="3" t="s">
        <v>69</v>
      </c>
      <c r="BR76" s="3"/>
      <c r="BS76" s="3"/>
      <c r="BT76" s="15" t="s">
        <v>70</v>
      </c>
    </row>
    <row r="77" spans="1:72" s="1" customFormat="1" ht="24" customHeight="1">
      <c r="A77" s="16" t="s">
        <v>190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 t="s">
        <v>191</v>
      </c>
      <c r="N77" s="17"/>
      <c r="O77" s="17"/>
      <c r="P77" s="17" t="s">
        <v>73</v>
      </c>
      <c r="Q77" s="17"/>
      <c r="R77" s="17"/>
      <c r="S77" s="17"/>
      <c r="T77" s="17"/>
      <c r="U77" s="18">
        <f>47989359</f>
        <v>47989359</v>
      </c>
      <c r="V77" s="18"/>
      <c r="W77" s="18"/>
      <c r="X77" s="19" t="s">
        <v>74</v>
      </c>
      <c r="Y77" s="19"/>
      <c r="Z77" s="19"/>
      <c r="AA77" s="19"/>
      <c r="AB77" s="18">
        <f>47989359</f>
        <v>47989359</v>
      </c>
      <c r="AC77" s="18"/>
      <c r="AD77" s="18"/>
      <c r="AE77" s="20">
        <f>162094</f>
        <v>162094</v>
      </c>
      <c r="AF77" s="21" t="s">
        <v>74</v>
      </c>
      <c r="AG77" s="19" t="s">
        <v>74</v>
      </c>
      <c r="AH77" s="19"/>
      <c r="AI77" s="19"/>
      <c r="AJ77" s="19" t="s">
        <v>74</v>
      </c>
      <c r="AK77" s="19"/>
      <c r="AL77" s="19" t="s">
        <v>74</v>
      </c>
      <c r="AM77" s="19"/>
      <c r="AN77" s="19" t="s">
        <v>74</v>
      </c>
      <c r="AO77" s="19"/>
      <c r="AP77" s="19" t="s">
        <v>74</v>
      </c>
      <c r="AQ77" s="19"/>
      <c r="AR77" s="19"/>
      <c r="AS77" s="21" t="s">
        <v>74</v>
      </c>
      <c r="AT77" s="19" t="s">
        <v>74</v>
      </c>
      <c r="AU77" s="19"/>
      <c r="AV77" s="19"/>
      <c r="AW77" s="18">
        <f>48151453</f>
        <v>48151453</v>
      </c>
      <c r="AX77" s="18"/>
      <c r="AY77" s="19" t="s">
        <v>74</v>
      </c>
      <c r="AZ77" s="19"/>
      <c r="BA77" s="18">
        <f>1099555.99</f>
        <v>1099555.99</v>
      </c>
      <c r="BB77" s="18"/>
      <c r="BC77" s="18"/>
      <c r="BD77" s="19" t="s">
        <v>74</v>
      </c>
      <c r="BE77" s="19"/>
      <c r="BF77" s="18">
        <f>1099555.99</f>
        <v>1099555.99</v>
      </c>
      <c r="BG77" s="18"/>
      <c r="BH77" s="21" t="s">
        <v>74</v>
      </c>
      <c r="BI77" s="21" t="s">
        <v>74</v>
      </c>
      <c r="BJ77" s="21" t="s">
        <v>74</v>
      </c>
      <c r="BK77" s="21" t="s">
        <v>74</v>
      </c>
      <c r="BL77" s="21" t="s">
        <v>74</v>
      </c>
      <c r="BM77" s="21" t="s">
        <v>74</v>
      </c>
      <c r="BN77" s="21" t="s">
        <v>74</v>
      </c>
      <c r="BO77" s="21" t="s">
        <v>74</v>
      </c>
      <c r="BP77" s="21" t="s">
        <v>74</v>
      </c>
      <c r="BQ77" s="18">
        <f>1099555.99</f>
        <v>1099555.99</v>
      </c>
      <c r="BR77" s="18"/>
      <c r="BS77" s="18"/>
      <c r="BT77" s="22" t="s">
        <v>74</v>
      </c>
    </row>
    <row r="78" spans="1:72" s="1" customFormat="1" ht="13.5" customHeight="1">
      <c r="A78" s="16" t="s">
        <v>192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191</v>
      </c>
      <c r="N78" s="23"/>
      <c r="O78" s="23"/>
      <c r="P78" s="31" t="s">
        <v>193</v>
      </c>
      <c r="Q78" s="31"/>
      <c r="R78" s="31"/>
      <c r="S78" s="31"/>
      <c r="T78" s="31"/>
      <c r="U78" s="24">
        <f>13895689</f>
        <v>13895689</v>
      </c>
      <c r="V78" s="24"/>
      <c r="W78" s="24"/>
      <c r="X78" s="25" t="s">
        <v>74</v>
      </c>
      <c r="Y78" s="25"/>
      <c r="Z78" s="25"/>
      <c r="AA78" s="25"/>
      <c r="AB78" s="24">
        <f>13895689</f>
        <v>13895689</v>
      </c>
      <c r="AC78" s="24"/>
      <c r="AD78" s="24"/>
      <c r="AE78" s="28">
        <f>112692</f>
        <v>112692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14008381</f>
        <v>14008381</v>
      </c>
      <c r="AX78" s="24"/>
      <c r="AY78" s="25" t="s">
        <v>74</v>
      </c>
      <c r="AZ78" s="25"/>
      <c r="BA78" s="24">
        <f>314376.14</f>
        <v>314376.14</v>
      </c>
      <c r="BB78" s="24"/>
      <c r="BC78" s="24"/>
      <c r="BD78" s="25" t="s">
        <v>74</v>
      </c>
      <c r="BE78" s="25"/>
      <c r="BF78" s="24">
        <f>314376.14</f>
        <v>314376.14</v>
      </c>
      <c r="BG78" s="24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314376.14</f>
        <v>314376.14</v>
      </c>
      <c r="BR78" s="24"/>
      <c r="BS78" s="24"/>
      <c r="BT78" s="27" t="s">
        <v>74</v>
      </c>
    </row>
    <row r="79" spans="1:72" s="1" customFormat="1" ht="33.75" customHeight="1">
      <c r="A79" s="16" t="s">
        <v>194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191</v>
      </c>
      <c r="N79" s="23"/>
      <c r="O79" s="23"/>
      <c r="P79" s="31" t="s">
        <v>195</v>
      </c>
      <c r="Q79" s="31"/>
      <c r="R79" s="31"/>
      <c r="S79" s="31"/>
      <c r="T79" s="31"/>
      <c r="U79" s="24">
        <f>2032276</f>
        <v>2032276</v>
      </c>
      <c r="V79" s="24"/>
      <c r="W79" s="24"/>
      <c r="X79" s="25" t="s">
        <v>74</v>
      </c>
      <c r="Y79" s="25"/>
      <c r="Z79" s="25"/>
      <c r="AA79" s="25"/>
      <c r="AB79" s="24">
        <f>2032276</f>
        <v>2032276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2032276</f>
        <v>2032276</v>
      </c>
      <c r="AX79" s="24"/>
      <c r="AY79" s="25" t="s">
        <v>74</v>
      </c>
      <c r="AZ79" s="25"/>
      <c r="BA79" s="24">
        <f>56714.2</f>
        <v>56714.2</v>
      </c>
      <c r="BB79" s="24"/>
      <c r="BC79" s="24"/>
      <c r="BD79" s="25" t="s">
        <v>74</v>
      </c>
      <c r="BE79" s="25"/>
      <c r="BF79" s="24">
        <f>56714.2</f>
        <v>56714.2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56714.2</f>
        <v>56714.2</v>
      </c>
      <c r="BR79" s="24"/>
      <c r="BS79" s="24"/>
      <c r="BT79" s="27" t="s">
        <v>74</v>
      </c>
    </row>
    <row r="80" spans="1:72" s="1" customFormat="1" ht="54.75" customHeight="1">
      <c r="A80" s="16" t="s">
        <v>196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191</v>
      </c>
      <c r="N80" s="23"/>
      <c r="O80" s="23"/>
      <c r="P80" s="31" t="s">
        <v>197</v>
      </c>
      <c r="Q80" s="31"/>
      <c r="R80" s="31"/>
      <c r="S80" s="31"/>
      <c r="T80" s="31"/>
      <c r="U80" s="24">
        <f>2032276</f>
        <v>2032276</v>
      </c>
      <c r="V80" s="24"/>
      <c r="W80" s="24"/>
      <c r="X80" s="25" t="s">
        <v>74</v>
      </c>
      <c r="Y80" s="25"/>
      <c r="Z80" s="25"/>
      <c r="AA80" s="25"/>
      <c r="AB80" s="24">
        <f>2032276</f>
        <v>2032276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2032276</f>
        <v>2032276</v>
      </c>
      <c r="AX80" s="24"/>
      <c r="AY80" s="25" t="s">
        <v>74</v>
      </c>
      <c r="AZ80" s="25"/>
      <c r="BA80" s="24">
        <f>56714.2</f>
        <v>56714.2</v>
      </c>
      <c r="BB80" s="24"/>
      <c r="BC80" s="24"/>
      <c r="BD80" s="25" t="s">
        <v>74</v>
      </c>
      <c r="BE80" s="25"/>
      <c r="BF80" s="24">
        <f>56714.2</f>
        <v>56714.2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56714.2</f>
        <v>56714.2</v>
      </c>
      <c r="BR80" s="24"/>
      <c r="BS80" s="24"/>
      <c r="BT80" s="27" t="s">
        <v>74</v>
      </c>
    </row>
    <row r="81" spans="1:72" s="1" customFormat="1" ht="24" customHeight="1">
      <c r="A81" s="16" t="s">
        <v>198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191</v>
      </c>
      <c r="N81" s="23"/>
      <c r="O81" s="23"/>
      <c r="P81" s="31" t="s">
        <v>199</v>
      </c>
      <c r="Q81" s="31"/>
      <c r="R81" s="31"/>
      <c r="S81" s="31"/>
      <c r="T81" s="31"/>
      <c r="U81" s="24">
        <f>2032276</f>
        <v>2032276</v>
      </c>
      <c r="V81" s="24"/>
      <c r="W81" s="24"/>
      <c r="X81" s="25" t="s">
        <v>74</v>
      </c>
      <c r="Y81" s="25"/>
      <c r="Z81" s="25"/>
      <c r="AA81" s="25"/>
      <c r="AB81" s="24">
        <f>2032276</f>
        <v>2032276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2032276</f>
        <v>2032276</v>
      </c>
      <c r="AX81" s="24"/>
      <c r="AY81" s="25" t="s">
        <v>74</v>
      </c>
      <c r="AZ81" s="25"/>
      <c r="BA81" s="24">
        <f>56714.2</f>
        <v>56714.2</v>
      </c>
      <c r="BB81" s="24"/>
      <c r="BC81" s="24"/>
      <c r="BD81" s="25" t="s">
        <v>74</v>
      </c>
      <c r="BE81" s="25"/>
      <c r="BF81" s="24">
        <f>56714.2</f>
        <v>56714.2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56714.2</f>
        <v>56714.2</v>
      </c>
      <c r="BR81" s="24"/>
      <c r="BS81" s="24"/>
      <c r="BT81" s="27" t="s">
        <v>74</v>
      </c>
    </row>
    <row r="82" spans="1:72" s="1" customFormat="1" ht="24" customHeight="1">
      <c r="A82" s="16" t="s">
        <v>200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191</v>
      </c>
      <c r="N82" s="23"/>
      <c r="O82" s="23"/>
      <c r="P82" s="31" t="s">
        <v>201</v>
      </c>
      <c r="Q82" s="31"/>
      <c r="R82" s="31"/>
      <c r="S82" s="31"/>
      <c r="T82" s="31"/>
      <c r="U82" s="24">
        <f>1560888</f>
        <v>1560888</v>
      </c>
      <c r="V82" s="24"/>
      <c r="W82" s="24"/>
      <c r="X82" s="25" t="s">
        <v>74</v>
      </c>
      <c r="Y82" s="25"/>
      <c r="Z82" s="25"/>
      <c r="AA82" s="25"/>
      <c r="AB82" s="24">
        <f>1560888</f>
        <v>1560888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1560888</f>
        <v>1560888</v>
      </c>
      <c r="AX82" s="24"/>
      <c r="AY82" s="25" t="s">
        <v>74</v>
      </c>
      <c r="AZ82" s="25"/>
      <c r="BA82" s="24">
        <f>56714.2</f>
        <v>56714.2</v>
      </c>
      <c r="BB82" s="24"/>
      <c r="BC82" s="24"/>
      <c r="BD82" s="25" t="s">
        <v>74</v>
      </c>
      <c r="BE82" s="25"/>
      <c r="BF82" s="24">
        <f>56714.2</f>
        <v>56714.2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56714.2</f>
        <v>56714.2</v>
      </c>
      <c r="BR82" s="24"/>
      <c r="BS82" s="24"/>
      <c r="BT82" s="27" t="s">
        <v>74</v>
      </c>
    </row>
    <row r="83" spans="1:72" s="1" customFormat="1" ht="33.75" customHeight="1">
      <c r="A83" s="16" t="s">
        <v>202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191</v>
      </c>
      <c r="N83" s="23"/>
      <c r="O83" s="23"/>
      <c r="P83" s="31" t="s">
        <v>203</v>
      </c>
      <c r="Q83" s="31"/>
      <c r="R83" s="31"/>
      <c r="S83" s="31"/>
      <c r="T83" s="31"/>
      <c r="U83" s="24">
        <f>471388</f>
        <v>471388</v>
      </c>
      <c r="V83" s="24"/>
      <c r="W83" s="24"/>
      <c r="X83" s="25" t="s">
        <v>74</v>
      </c>
      <c r="Y83" s="25"/>
      <c r="Z83" s="25"/>
      <c r="AA83" s="25"/>
      <c r="AB83" s="24">
        <f>471388</f>
        <v>471388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471388</f>
        <v>471388</v>
      </c>
      <c r="AX83" s="24"/>
      <c r="AY83" s="25" t="s">
        <v>74</v>
      </c>
      <c r="AZ83" s="25"/>
      <c r="BA83" s="25" t="s">
        <v>74</v>
      </c>
      <c r="BB83" s="25"/>
      <c r="BC83" s="25"/>
      <c r="BD83" s="25" t="s">
        <v>74</v>
      </c>
      <c r="BE83" s="25"/>
      <c r="BF83" s="25" t="s">
        <v>74</v>
      </c>
      <c r="BG83" s="25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5" t="s">
        <v>74</v>
      </c>
      <c r="BR83" s="25"/>
      <c r="BS83" s="25"/>
      <c r="BT83" s="27" t="s">
        <v>74</v>
      </c>
    </row>
    <row r="84" spans="1:72" s="1" customFormat="1" ht="45" customHeight="1">
      <c r="A84" s="16" t="s">
        <v>204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191</v>
      </c>
      <c r="N84" s="23"/>
      <c r="O84" s="23"/>
      <c r="P84" s="31" t="s">
        <v>205</v>
      </c>
      <c r="Q84" s="31"/>
      <c r="R84" s="31"/>
      <c r="S84" s="31"/>
      <c r="T84" s="31"/>
      <c r="U84" s="24">
        <f>6312032</f>
        <v>6312032</v>
      </c>
      <c r="V84" s="24"/>
      <c r="W84" s="24"/>
      <c r="X84" s="25" t="s">
        <v>74</v>
      </c>
      <c r="Y84" s="25"/>
      <c r="Z84" s="25"/>
      <c r="AA84" s="25"/>
      <c r="AB84" s="24">
        <f>6312032</f>
        <v>6312032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6312032</f>
        <v>6312032</v>
      </c>
      <c r="AX84" s="24"/>
      <c r="AY84" s="25" t="s">
        <v>74</v>
      </c>
      <c r="AZ84" s="25"/>
      <c r="BA84" s="24">
        <f>122914.83</f>
        <v>122914.83</v>
      </c>
      <c r="BB84" s="24"/>
      <c r="BC84" s="24"/>
      <c r="BD84" s="25" t="s">
        <v>74</v>
      </c>
      <c r="BE84" s="25"/>
      <c r="BF84" s="24">
        <f>122914.83</f>
        <v>122914.83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122914.83</f>
        <v>122914.83</v>
      </c>
      <c r="BR84" s="24"/>
      <c r="BS84" s="24"/>
      <c r="BT84" s="27" t="s">
        <v>74</v>
      </c>
    </row>
    <row r="85" spans="1:72" s="1" customFormat="1" ht="54.75" customHeight="1">
      <c r="A85" s="16" t="s">
        <v>196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191</v>
      </c>
      <c r="N85" s="23"/>
      <c r="O85" s="23"/>
      <c r="P85" s="31" t="s">
        <v>206</v>
      </c>
      <c r="Q85" s="31"/>
      <c r="R85" s="31"/>
      <c r="S85" s="31"/>
      <c r="T85" s="31"/>
      <c r="U85" s="24">
        <f>4938763</f>
        <v>4938763</v>
      </c>
      <c r="V85" s="24"/>
      <c r="W85" s="24"/>
      <c r="X85" s="25" t="s">
        <v>74</v>
      </c>
      <c r="Y85" s="25"/>
      <c r="Z85" s="25"/>
      <c r="AA85" s="25"/>
      <c r="AB85" s="24">
        <f>4938763</f>
        <v>4938763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4938763</f>
        <v>4938763</v>
      </c>
      <c r="AX85" s="24"/>
      <c r="AY85" s="25" t="s">
        <v>74</v>
      </c>
      <c r="AZ85" s="25"/>
      <c r="BA85" s="24">
        <f>106667.91</f>
        <v>106667.91</v>
      </c>
      <c r="BB85" s="24"/>
      <c r="BC85" s="24"/>
      <c r="BD85" s="25" t="s">
        <v>74</v>
      </c>
      <c r="BE85" s="25"/>
      <c r="BF85" s="24">
        <f>106667.91</f>
        <v>106667.91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106667.91</f>
        <v>106667.91</v>
      </c>
      <c r="BR85" s="24"/>
      <c r="BS85" s="24"/>
      <c r="BT85" s="27" t="s">
        <v>74</v>
      </c>
    </row>
    <row r="86" spans="1:72" s="1" customFormat="1" ht="24" customHeight="1">
      <c r="A86" s="16" t="s">
        <v>198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191</v>
      </c>
      <c r="N86" s="23"/>
      <c r="O86" s="23"/>
      <c r="P86" s="31" t="s">
        <v>207</v>
      </c>
      <c r="Q86" s="31"/>
      <c r="R86" s="31"/>
      <c r="S86" s="31"/>
      <c r="T86" s="31"/>
      <c r="U86" s="24">
        <f>4938763</f>
        <v>4938763</v>
      </c>
      <c r="V86" s="24"/>
      <c r="W86" s="24"/>
      <c r="X86" s="25" t="s">
        <v>74</v>
      </c>
      <c r="Y86" s="25"/>
      <c r="Z86" s="25"/>
      <c r="AA86" s="25"/>
      <c r="AB86" s="24">
        <f>4938763</f>
        <v>4938763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4938763</f>
        <v>4938763</v>
      </c>
      <c r="AX86" s="24"/>
      <c r="AY86" s="25" t="s">
        <v>74</v>
      </c>
      <c r="AZ86" s="25"/>
      <c r="BA86" s="24">
        <f>106667.91</f>
        <v>106667.91</v>
      </c>
      <c r="BB86" s="24"/>
      <c r="BC86" s="24"/>
      <c r="BD86" s="25" t="s">
        <v>74</v>
      </c>
      <c r="BE86" s="25"/>
      <c r="BF86" s="24">
        <f>106667.91</f>
        <v>106667.91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106667.91</f>
        <v>106667.91</v>
      </c>
      <c r="BR86" s="24"/>
      <c r="BS86" s="24"/>
      <c r="BT86" s="27" t="s">
        <v>74</v>
      </c>
    </row>
    <row r="87" spans="1:72" s="1" customFormat="1" ht="24" customHeight="1">
      <c r="A87" s="16" t="s">
        <v>200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191</v>
      </c>
      <c r="N87" s="23"/>
      <c r="O87" s="23"/>
      <c r="P87" s="31" t="s">
        <v>208</v>
      </c>
      <c r="Q87" s="31"/>
      <c r="R87" s="31"/>
      <c r="S87" s="31"/>
      <c r="T87" s="31"/>
      <c r="U87" s="24">
        <f>3793213</f>
        <v>3793213</v>
      </c>
      <c r="V87" s="24"/>
      <c r="W87" s="24"/>
      <c r="X87" s="25" t="s">
        <v>74</v>
      </c>
      <c r="Y87" s="25"/>
      <c r="Z87" s="25"/>
      <c r="AA87" s="25"/>
      <c r="AB87" s="24">
        <f>3793213</f>
        <v>3793213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3793213</f>
        <v>3793213</v>
      </c>
      <c r="AX87" s="24"/>
      <c r="AY87" s="25" t="s">
        <v>74</v>
      </c>
      <c r="AZ87" s="25"/>
      <c r="BA87" s="24">
        <f>106667.91</f>
        <v>106667.91</v>
      </c>
      <c r="BB87" s="24"/>
      <c r="BC87" s="24"/>
      <c r="BD87" s="25" t="s">
        <v>74</v>
      </c>
      <c r="BE87" s="25"/>
      <c r="BF87" s="24">
        <f>106667.91</f>
        <v>106667.91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106667.91</f>
        <v>106667.91</v>
      </c>
      <c r="BR87" s="24"/>
      <c r="BS87" s="24"/>
      <c r="BT87" s="27" t="s">
        <v>74</v>
      </c>
    </row>
    <row r="88" spans="1:72" s="1" customFormat="1" ht="33.75" customHeight="1">
      <c r="A88" s="16" t="s">
        <v>202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191</v>
      </c>
      <c r="N88" s="23"/>
      <c r="O88" s="23"/>
      <c r="P88" s="31" t="s">
        <v>209</v>
      </c>
      <c r="Q88" s="31"/>
      <c r="R88" s="31"/>
      <c r="S88" s="31"/>
      <c r="T88" s="31"/>
      <c r="U88" s="24">
        <f>1145550</f>
        <v>1145550</v>
      </c>
      <c r="V88" s="24"/>
      <c r="W88" s="24"/>
      <c r="X88" s="25" t="s">
        <v>74</v>
      </c>
      <c r="Y88" s="25"/>
      <c r="Z88" s="25"/>
      <c r="AA88" s="25"/>
      <c r="AB88" s="24">
        <f>1145550</f>
        <v>1145550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1145550</f>
        <v>1145550</v>
      </c>
      <c r="AX88" s="24"/>
      <c r="AY88" s="25" t="s">
        <v>74</v>
      </c>
      <c r="AZ88" s="25"/>
      <c r="BA88" s="25" t="s">
        <v>74</v>
      </c>
      <c r="BB88" s="25"/>
      <c r="BC88" s="25"/>
      <c r="BD88" s="25" t="s">
        <v>74</v>
      </c>
      <c r="BE88" s="25"/>
      <c r="BF88" s="25" t="s">
        <v>74</v>
      </c>
      <c r="BG88" s="25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5" t="s">
        <v>74</v>
      </c>
      <c r="BR88" s="25"/>
      <c r="BS88" s="25"/>
      <c r="BT88" s="27" t="s">
        <v>74</v>
      </c>
    </row>
    <row r="89" spans="1:72" s="1" customFormat="1" ht="24" customHeight="1">
      <c r="A89" s="16" t="s">
        <v>210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191</v>
      </c>
      <c r="N89" s="23"/>
      <c r="O89" s="23"/>
      <c r="P89" s="31" t="s">
        <v>211</v>
      </c>
      <c r="Q89" s="31"/>
      <c r="R89" s="31"/>
      <c r="S89" s="31"/>
      <c r="T89" s="31"/>
      <c r="U89" s="24">
        <f>1317269</f>
        <v>1317269</v>
      </c>
      <c r="V89" s="24"/>
      <c r="W89" s="24"/>
      <c r="X89" s="25" t="s">
        <v>74</v>
      </c>
      <c r="Y89" s="25"/>
      <c r="Z89" s="25"/>
      <c r="AA89" s="25"/>
      <c r="AB89" s="24">
        <f>1317269</f>
        <v>1317269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1317269</f>
        <v>1317269</v>
      </c>
      <c r="AX89" s="24"/>
      <c r="AY89" s="25" t="s">
        <v>74</v>
      </c>
      <c r="AZ89" s="25"/>
      <c r="BA89" s="24">
        <f>16246.92</f>
        <v>16246.92</v>
      </c>
      <c r="BB89" s="24"/>
      <c r="BC89" s="24"/>
      <c r="BD89" s="25" t="s">
        <v>74</v>
      </c>
      <c r="BE89" s="25"/>
      <c r="BF89" s="24">
        <f>16246.92</f>
        <v>16246.92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16246.92</f>
        <v>16246.92</v>
      </c>
      <c r="BR89" s="24"/>
      <c r="BS89" s="24"/>
      <c r="BT89" s="27" t="s">
        <v>74</v>
      </c>
    </row>
    <row r="90" spans="1:72" s="1" customFormat="1" ht="24" customHeight="1">
      <c r="A90" s="16" t="s">
        <v>212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191</v>
      </c>
      <c r="N90" s="23"/>
      <c r="O90" s="23"/>
      <c r="P90" s="31" t="s">
        <v>213</v>
      </c>
      <c r="Q90" s="31"/>
      <c r="R90" s="31"/>
      <c r="S90" s="31"/>
      <c r="T90" s="31"/>
      <c r="U90" s="24">
        <f>1317269</f>
        <v>1317269</v>
      </c>
      <c r="V90" s="24"/>
      <c r="W90" s="24"/>
      <c r="X90" s="25" t="s">
        <v>74</v>
      </c>
      <c r="Y90" s="25"/>
      <c r="Z90" s="25"/>
      <c r="AA90" s="25"/>
      <c r="AB90" s="24">
        <f>1317269</f>
        <v>1317269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1317269</f>
        <v>1317269</v>
      </c>
      <c r="AX90" s="24"/>
      <c r="AY90" s="25" t="s">
        <v>74</v>
      </c>
      <c r="AZ90" s="25"/>
      <c r="BA90" s="24">
        <f>16246.92</f>
        <v>16246.92</v>
      </c>
      <c r="BB90" s="24"/>
      <c r="BC90" s="24"/>
      <c r="BD90" s="25" t="s">
        <v>74</v>
      </c>
      <c r="BE90" s="25"/>
      <c r="BF90" s="24">
        <f>16246.92</f>
        <v>16246.92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16246.92</f>
        <v>16246.92</v>
      </c>
      <c r="BR90" s="24"/>
      <c r="BS90" s="24"/>
      <c r="BT90" s="27" t="s">
        <v>74</v>
      </c>
    </row>
    <row r="91" spans="1:72" s="1" customFormat="1" ht="13.5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191</v>
      </c>
      <c r="N91" s="23"/>
      <c r="O91" s="23"/>
      <c r="P91" s="31" t="s">
        <v>215</v>
      </c>
      <c r="Q91" s="31"/>
      <c r="R91" s="31"/>
      <c r="S91" s="31"/>
      <c r="T91" s="31"/>
      <c r="U91" s="24">
        <f>1111866</f>
        <v>1111866</v>
      </c>
      <c r="V91" s="24"/>
      <c r="W91" s="24"/>
      <c r="X91" s="25" t="s">
        <v>74</v>
      </c>
      <c r="Y91" s="25"/>
      <c r="Z91" s="25"/>
      <c r="AA91" s="25"/>
      <c r="AB91" s="24">
        <f>1111866</f>
        <v>1111866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1111866</f>
        <v>1111866</v>
      </c>
      <c r="AX91" s="24"/>
      <c r="AY91" s="25" t="s">
        <v>74</v>
      </c>
      <c r="AZ91" s="25"/>
      <c r="BA91" s="24">
        <f>14900</f>
        <v>14900</v>
      </c>
      <c r="BB91" s="24"/>
      <c r="BC91" s="24"/>
      <c r="BD91" s="25" t="s">
        <v>74</v>
      </c>
      <c r="BE91" s="25"/>
      <c r="BF91" s="24">
        <f>14900</f>
        <v>14900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14900</f>
        <v>14900</v>
      </c>
      <c r="BR91" s="24"/>
      <c r="BS91" s="24"/>
      <c r="BT91" s="27" t="s">
        <v>74</v>
      </c>
    </row>
    <row r="92" spans="1:72" s="1" customFormat="1" ht="13.5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191</v>
      </c>
      <c r="N92" s="23"/>
      <c r="O92" s="23"/>
      <c r="P92" s="31" t="s">
        <v>217</v>
      </c>
      <c r="Q92" s="31"/>
      <c r="R92" s="31"/>
      <c r="S92" s="31"/>
      <c r="T92" s="31"/>
      <c r="U92" s="24">
        <f>205403</f>
        <v>205403</v>
      </c>
      <c r="V92" s="24"/>
      <c r="W92" s="24"/>
      <c r="X92" s="25" t="s">
        <v>74</v>
      </c>
      <c r="Y92" s="25"/>
      <c r="Z92" s="25"/>
      <c r="AA92" s="25"/>
      <c r="AB92" s="24">
        <f>205403</f>
        <v>205403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205403</f>
        <v>205403</v>
      </c>
      <c r="AX92" s="24"/>
      <c r="AY92" s="25" t="s">
        <v>74</v>
      </c>
      <c r="AZ92" s="25"/>
      <c r="BA92" s="24">
        <f>1346.92</f>
        <v>1346.92</v>
      </c>
      <c r="BB92" s="24"/>
      <c r="BC92" s="24"/>
      <c r="BD92" s="25" t="s">
        <v>74</v>
      </c>
      <c r="BE92" s="25"/>
      <c r="BF92" s="24">
        <f>1346.92</f>
        <v>1346.92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1346.92</f>
        <v>1346.92</v>
      </c>
      <c r="BR92" s="24"/>
      <c r="BS92" s="24"/>
      <c r="BT92" s="27" t="s">
        <v>74</v>
      </c>
    </row>
    <row r="93" spans="1:72" s="1" customFormat="1" ht="13.5" customHeight="1">
      <c r="A93" s="16" t="s">
        <v>218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191</v>
      </c>
      <c r="N93" s="23"/>
      <c r="O93" s="23"/>
      <c r="P93" s="31" t="s">
        <v>219</v>
      </c>
      <c r="Q93" s="31"/>
      <c r="R93" s="31"/>
      <c r="S93" s="31"/>
      <c r="T93" s="31"/>
      <c r="U93" s="24">
        <f>56000</f>
        <v>56000</v>
      </c>
      <c r="V93" s="24"/>
      <c r="W93" s="24"/>
      <c r="X93" s="25" t="s">
        <v>74</v>
      </c>
      <c r="Y93" s="25"/>
      <c r="Z93" s="25"/>
      <c r="AA93" s="25"/>
      <c r="AB93" s="24">
        <f>56000</f>
        <v>56000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56000</f>
        <v>56000</v>
      </c>
      <c r="AX93" s="24"/>
      <c r="AY93" s="25" t="s">
        <v>74</v>
      </c>
      <c r="AZ93" s="25"/>
      <c r="BA93" s="25" t="s">
        <v>74</v>
      </c>
      <c r="BB93" s="25"/>
      <c r="BC93" s="25"/>
      <c r="BD93" s="25" t="s">
        <v>74</v>
      </c>
      <c r="BE93" s="25"/>
      <c r="BF93" s="25" t="s">
        <v>74</v>
      </c>
      <c r="BG93" s="25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5" t="s">
        <v>74</v>
      </c>
      <c r="BR93" s="25"/>
      <c r="BS93" s="25"/>
      <c r="BT93" s="27" t="s">
        <v>74</v>
      </c>
    </row>
    <row r="94" spans="1:72" s="1" customFormat="1" ht="13.5" customHeight="1">
      <c r="A94" s="16" t="s">
        <v>220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191</v>
      </c>
      <c r="N94" s="23"/>
      <c r="O94" s="23"/>
      <c r="P94" s="31" t="s">
        <v>221</v>
      </c>
      <c r="Q94" s="31"/>
      <c r="R94" s="31"/>
      <c r="S94" s="31"/>
      <c r="T94" s="31"/>
      <c r="U94" s="24">
        <f>56000</f>
        <v>56000</v>
      </c>
      <c r="V94" s="24"/>
      <c r="W94" s="24"/>
      <c r="X94" s="25" t="s">
        <v>74</v>
      </c>
      <c r="Y94" s="25"/>
      <c r="Z94" s="25"/>
      <c r="AA94" s="25"/>
      <c r="AB94" s="24">
        <f>56000</f>
        <v>56000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56000</f>
        <v>56000</v>
      </c>
      <c r="AX94" s="24"/>
      <c r="AY94" s="25" t="s">
        <v>74</v>
      </c>
      <c r="AZ94" s="25"/>
      <c r="BA94" s="25" t="s">
        <v>74</v>
      </c>
      <c r="BB94" s="25"/>
      <c r="BC94" s="25"/>
      <c r="BD94" s="25" t="s">
        <v>74</v>
      </c>
      <c r="BE94" s="25"/>
      <c r="BF94" s="25" t="s">
        <v>74</v>
      </c>
      <c r="BG94" s="25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5" t="s">
        <v>74</v>
      </c>
      <c r="BR94" s="25"/>
      <c r="BS94" s="25"/>
      <c r="BT94" s="27" t="s">
        <v>74</v>
      </c>
    </row>
    <row r="95" spans="1:72" s="1" customFormat="1" ht="24" customHeight="1">
      <c r="A95" s="16" t="s">
        <v>222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191</v>
      </c>
      <c r="N95" s="23"/>
      <c r="O95" s="23"/>
      <c r="P95" s="31" t="s">
        <v>223</v>
      </c>
      <c r="Q95" s="31"/>
      <c r="R95" s="31"/>
      <c r="S95" s="31"/>
      <c r="T95" s="31"/>
      <c r="U95" s="24">
        <f>54000</f>
        <v>54000</v>
      </c>
      <c r="V95" s="24"/>
      <c r="W95" s="24"/>
      <c r="X95" s="25" t="s">
        <v>74</v>
      </c>
      <c r="Y95" s="25"/>
      <c r="Z95" s="25"/>
      <c r="AA95" s="25"/>
      <c r="AB95" s="24">
        <f>54000</f>
        <v>54000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54000</f>
        <v>54000</v>
      </c>
      <c r="AX95" s="24"/>
      <c r="AY95" s="25" t="s">
        <v>74</v>
      </c>
      <c r="AZ95" s="25"/>
      <c r="BA95" s="25" t="s">
        <v>74</v>
      </c>
      <c r="BB95" s="25"/>
      <c r="BC95" s="25"/>
      <c r="BD95" s="25" t="s">
        <v>74</v>
      </c>
      <c r="BE95" s="25"/>
      <c r="BF95" s="25" t="s">
        <v>74</v>
      </c>
      <c r="BG95" s="25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5" t="s">
        <v>74</v>
      </c>
      <c r="BR95" s="25"/>
      <c r="BS95" s="25"/>
      <c r="BT95" s="27" t="s">
        <v>74</v>
      </c>
    </row>
    <row r="96" spans="1:72" s="1" customFormat="1" ht="13.5" customHeight="1">
      <c r="A96" s="16" t="s">
        <v>224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191</v>
      </c>
      <c r="N96" s="23"/>
      <c r="O96" s="23"/>
      <c r="P96" s="31" t="s">
        <v>225</v>
      </c>
      <c r="Q96" s="31"/>
      <c r="R96" s="31"/>
      <c r="S96" s="31"/>
      <c r="T96" s="31"/>
      <c r="U96" s="24">
        <f>2000</f>
        <v>2000</v>
      </c>
      <c r="V96" s="24"/>
      <c r="W96" s="24"/>
      <c r="X96" s="25" t="s">
        <v>74</v>
      </c>
      <c r="Y96" s="25"/>
      <c r="Z96" s="25"/>
      <c r="AA96" s="25"/>
      <c r="AB96" s="24">
        <f>2000</f>
        <v>2000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2000</f>
        <v>2000</v>
      </c>
      <c r="AX96" s="24"/>
      <c r="AY96" s="25" t="s">
        <v>74</v>
      </c>
      <c r="AZ96" s="25"/>
      <c r="BA96" s="25" t="s">
        <v>74</v>
      </c>
      <c r="BB96" s="25"/>
      <c r="BC96" s="25"/>
      <c r="BD96" s="25" t="s">
        <v>74</v>
      </c>
      <c r="BE96" s="25"/>
      <c r="BF96" s="25" t="s">
        <v>74</v>
      </c>
      <c r="BG96" s="25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5" t="s">
        <v>74</v>
      </c>
      <c r="BR96" s="25"/>
      <c r="BS96" s="25"/>
      <c r="BT96" s="27" t="s">
        <v>74</v>
      </c>
    </row>
    <row r="97" spans="1:72" s="1" customFormat="1" ht="33.75" customHeight="1">
      <c r="A97" s="16" t="s">
        <v>226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191</v>
      </c>
      <c r="N97" s="23"/>
      <c r="O97" s="23"/>
      <c r="P97" s="31" t="s">
        <v>227</v>
      </c>
      <c r="Q97" s="31"/>
      <c r="R97" s="31"/>
      <c r="S97" s="31"/>
      <c r="T97" s="31"/>
      <c r="U97" s="24">
        <f>0</f>
        <v>0</v>
      </c>
      <c r="V97" s="24"/>
      <c r="W97" s="24"/>
      <c r="X97" s="25" t="s">
        <v>74</v>
      </c>
      <c r="Y97" s="25"/>
      <c r="Z97" s="25"/>
      <c r="AA97" s="25"/>
      <c r="AB97" s="24">
        <f>0</f>
        <v>0</v>
      </c>
      <c r="AC97" s="24"/>
      <c r="AD97" s="24"/>
      <c r="AE97" s="28">
        <f>112692</f>
        <v>112692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112692</f>
        <v>112692</v>
      </c>
      <c r="AX97" s="24"/>
      <c r="AY97" s="25" t="s">
        <v>74</v>
      </c>
      <c r="AZ97" s="25"/>
      <c r="BA97" s="25" t="s">
        <v>74</v>
      </c>
      <c r="BB97" s="25"/>
      <c r="BC97" s="25"/>
      <c r="BD97" s="25" t="s">
        <v>74</v>
      </c>
      <c r="BE97" s="25"/>
      <c r="BF97" s="25" t="s">
        <v>74</v>
      </c>
      <c r="BG97" s="25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5" t="s">
        <v>74</v>
      </c>
      <c r="BR97" s="25"/>
      <c r="BS97" s="25"/>
      <c r="BT97" s="27" t="s">
        <v>74</v>
      </c>
    </row>
    <row r="98" spans="1:72" s="1" customFormat="1" ht="13.5" customHeight="1">
      <c r="A98" s="16" t="s">
        <v>228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191</v>
      </c>
      <c r="N98" s="23"/>
      <c r="O98" s="23"/>
      <c r="P98" s="31" t="s">
        <v>229</v>
      </c>
      <c r="Q98" s="31"/>
      <c r="R98" s="31"/>
      <c r="S98" s="31"/>
      <c r="T98" s="31"/>
      <c r="U98" s="24">
        <f>0</f>
        <v>0</v>
      </c>
      <c r="V98" s="24"/>
      <c r="W98" s="24"/>
      <c r="X98" s="25" t="s">
        <v>74</v>
      </c>
      <c r="Y98" s="25"/>
      <c r="Z98" s="25"/>
      <c r="AA98" s="25"/>
      <c r="AB98" s="24">
        <f>0</f>
        <v>0</v>
      </c>
      <c r="AC98" s="24"/>
      <c r="AD98" s="24"/>
      <c r="AE98" s="28">
        <f>112692</f>
        <v>112692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112692</f>
        <v>112692</v>
      </c>
      <c r="AX98" s="24"/>
      <c r="AY98" s="25" t="s">
        <v>74</v>
      </c>
      <c r="AZ98" s="25"/>
      <c r="BA98" s="25" t="s">
        <v>74</v>
      </c>
      <c r="BB98" s="25"/>
      <c r="BC98" s="25"/>
      <c r="BD98" s="25" t="s">
        <v>74</v>
      </c>
      <c r="BE98" s="25"/>
      <c r="BF98" s="25" t="s">
        <v>74</v>
      </c>
      <c r="BG98" s="25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5" t="s">
        <v>74</v>
      </c>
      <c r="BR98" s="25"/>
      <c r="BS98" s="25"/>
      <c r="BT98" s="27" t="s">
        <v>74</v>
      </c>
    </row>
    <row r="99" spans="1:72" s="1" customFormat="1" ht="13.5" customHeight="1">
      <c r="A99" s="16" t="s">
        <v>178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191</v>
      </c>
      <c r="N99" s="23"/>
      <c r="O99" s="23"/>
      <c r="P99" s="31" t="s">
        <v>230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74</v>
      </c>
      <c r="Y99" s="25"/>
      <c r="Z99" s="25"/>
      <c r="AA99" s="25"/>
      <c r="AB99" s="24">
        <f>0</f>
        <v>0</v>
      </c>
      <c r="AC99" s="24"/>
      <c r="AD99" s="24"/>
      <c r="AE99" s="28">
        <f>112692</f>
        <v>112692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112692</f>
        <v>112692</v>
      </c>
      <c r="AX99" s="24"/>
      <c r="AY99" s="25" t="s">
        <v>74</v>
      </c>
      <c r="AZ99" s="25"/>
      <c r="BA99" s="25" t="s">
        <v>74</v>
      </c>
      <c r="BB99" s="25"/>
      <c r="BC99" s="25"/>
      <c r="BD99" s="25" t="s">
        <v>74</v>
      </c>
      <c r="BE99" s="25"/>
      <c r="BF99" s="25" t="s">
        <v>74</v>
      </c>
      <c r="BG99" s="25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5" t="s">
        <v>74</v>
      </c>
      <c r="BR99" s="25"/>
      <c r="BS99" s="25"/>
      <c r="BT99" s="27" t="s">
        <v>74</v>
      </c>
    </row>
    <row r="100" spans="1:72" s="1" customFormat="1" ht="13.5" customHeight="1">
      <c r="A100" s="16" t="s">
        <v>231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191</v>
      </c>
      <c r="N100" s="23"/>
      <c r="O100" s="23"/>
      <c r="P100" s="31" t="s">
        <v>232</v>
      </c>
      <c r="Q100" s="31"/>
      <c r="R100" s="31"/>
      <c r="S100" s="31"/>
      <c r="T100" s="31"/>
      <c r="U100" s="24">
        <f>200000</f>
        <v>200000</v>
      </c>
      <c r="V100" s="24"/>
      <c r="W100" s="24"/>
      <c r="X100" s="25" t="s">
        <v>74</v>
      </c>
      <c r="Y100" s="25"/>
      <c r="Z100" s="25"/>
      <c r="AA100" s="25"/>
      <c r="AB100" s="24">
        <f>200000</f>
        <v>200000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200000</f>
        <v>200000</v>
      </c>
      <c r="AX100" s="24"/>
      <c r="AY100" s="25" t="s">
        <v>74</v>
      </c>
      <c r="AZ100" s="25"/>
      <c r="BA100" s="25" t="s">
        <v>74</v>
      </c>
      <c r="BB100" s="25"/>
      <c r="BC100" s="25"/>
      <c r="BD100" s="25" t="s">
        <v>74</v>
      </c>
      <c r="BE100" s="25"/>
      <c r="BF100" s="25" t="s">
        <v>74</v>
      </c>
      <c r="BG100" s="25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5" t="s">
        <v>74</v>
      </c>
      <c r="BR100" s="25"/>
      <c r="BS100" s="25"/>
      <c r="BT100" s="27" t="s">
        <v>74</v>
      </c>
    </row>
    <row r="101" spans="1:72" s="1" customFormat="1" ht="13.5" customHeight="1">
      <c r="A101" s="16" t="s">
        <v>218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191</v>
      </c>
      <c r="N101" s="23"/>
      <c r="O101" s="23"/>
      <c r="P101" s="31" t="s">
        <v>233</v>
      </c>
      <c r="Q101" s="31"/>
      <c r="R101" s="31"/>
      <c r="S101" s="31"/>
      <c r="T101" s="31"/>
      <c r="U101" s="24">
        <f>200000</f>
        <v>200000</v>
      </c>
      <c r="V101" s="24"/>
      <c r="W101" s="24"/>
      <c r="X101" s="25" t="s">
        <v>74</v>
      </c>
      <c r="Y101" s="25"/>
      <c r="Z101" s="25"/>
      <c r="AA101" s="25"/>
      <c r="AB101" s="24">
        <f>200000</f>
        <v>200000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200000</f>
        <v>200000</v>
      </c>
      <c r="AX101" s="24"/>
      <c r="AY101" s="25" t="s">
        <v>74</v>
      </c>
      <c r="AZ101" s="25"/>
      <c r="BA101" s="25" t="s">
        <v>74</v>
      </c>
      <c r="BB101" s="25"/>
      <c r="BC101" s="25"/>
      <c r="BD101" s="25" t="s">
        <v>74</v>
      </c>
      <c r="BE101" s="25"/>
      <c r="BF101" s="25" t="s">
        <v>74</v>
      </c>
      <c r="BG101" s="25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5" t="s">
        <v>74</v>
      </c>
      <c r="BR101" s="25"/>
      <c r="BS101" s="25"/>
      <c r="BT101" s="27" t="s">
        <v>74</v>
      </c>
    </row>
    <row r="102" spans="1:72" s="1" customFormat="1" ht="13.5" customHeight="1">
      <c r="A102" s="16" t="s">
        <v>234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191</v>
      </c>
      <c r="N102" s="23"/>
      <c r="O102" s="23"/>
      <c r="P102" s="31" t="s">
        <v>235</v>
      </c>
      <c r="Q102" s="31"/>
      <c r="R102" s="31"/>
      <c r="S102" s="31"/>
      <c r="T102" s="31"/>
      <c r="U102" s="24">
        <f>200000</f>
        <v>200000</v>
      </c>
      <c r="V102" s="24"/>
      <c r="W102" s="24"/>
      <c r="X102" s="25" t="s">
        <v>74</v>
      </c>
      <c r="Y102" s="25"/>
      <c r="Z102" s="25"/>
      <c r="AA102" s="25"/>
      <c r="AB102" s="24">
        <f>200000</f>
        <v>200000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200000</f>
        <v>200000</v>
      </c>
      <c r="AX102" s="24"/>
      <c r="AY102" s="25" t="s">
        <v>74</v>
      </c>
      <c r="AZ102" s="25"/>
      <c r="BA102" s="25" t="s">
        <v>74</v>
      </c>
      <c r="BB102" s="25"/>
      <c r="BC102" s="25"/>
      <c r="BD102" s="25" t="s">
        <v>74</v>
      </c>
      <c r="BE102" s="25"/>
      <c r="BF102" s="25" t="s">
        <v>74</v>
      </c>
      <c r="BG102" s="25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5" t="s">
        <v>74</v>
      </c>
      <c r="BR102" s="25"/>
      <c r="BS102" s="25"/>
      <c r="BT102" s="27" t="s">
        <v>74</v>
      </c>
    </row>
    <row r="103" spans="1:72" s="1" customFormat="1" ht="13.5" customHeight="1">
      <c r="A103" s="16" t="s">
        <v>236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191</v>
      </c>
      <c r="N103" s="23"/>
      <c r="O103" s="23"/>
      <c r="P103" s="31" t="s">
        <v>237</v>
      </c>
      <c r="Q103" s="31"/>
      <c r="R103" s="31"/>
      <c r="S103" s="31"/>
      <c r="T103" s="31"/>
      <c r="U103" s="24">
        <f>100000</f>
        <v>100000</v>
      </c>
      <c r="V103" s="24"/>
      <c r="W103" s="24"/>
      <c r="X103" s="25" t="s">
        <v>74</v>
      </c>
      <c r="Y103" s="25"/>
      <c r="Z103" s="25"/>
      <c r="AA103" s="25"/>
      <c r="AB103" s="24">
        <f>100000</f>
        <v>100000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100000</f>
        <v>100000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218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191</v>
      </c>
      <c r="N104" s="23"/>
      <c r="O104" s="23"/>
      <c r="P104" s="31" t="s">
        <v>238</v>
      </c>
      <c r="Q104" s="31"/>
      <c r="R104" s="31"/>
      <c r="S104" s="31"/>
      <c r="T104" s="31"/>
      <c r="U104" s="24">
        <f>100000</f>
        <v>100000</v>
      </c>
      <c r="V104" s="24"/>
      <c r="W104" s="24"/>
      <c r="X104" s="25" t="s">
        <v>74</v>
      </c>
      <c r="Y104" s="25"/>
      <c r="Z104" s="25"/>
      <c r="AA104" s="25"/>
      <c r="AB104" s="24">
        <f>100000</f>
        <v>100000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100000</f>
        <v>100000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191</v>
      </c>
      <c r="N105" s="23"/>
      <c r="O105" s="23"/>
      <c r="P105" s="31" t="s">
        <v>240</v>
      </c>
      <c r="Q105" s="31"/>
      <c r="R105" s="31"/>
      <c r="S105" s="31"/>
      <c r="T105" s="31"/>
      <c r="U105" s="24">
        <f>100000</f>
        <v>100000</v>
      </c>
      <c r="V105" s="24"/>
      <c r="W105" s="24"/>
      <c r="X105" s="25" t="s">
        <v>74</v>
      </c>
      <c r="Y105" s="25"/>
      <c r="Z105" s="25"/>
      <c r="AA105" s="25"/>
      <c r="AB105" s="24">
        <f>100000</f>
        <v>100000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100000</f>
        <v>100000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191</v>
      </c>
      <c r="N106" s="23"/>
      <c r="O106" s="23"/>
      <c r="P106" s="31" t="s">
        <v>242</v>
      </c>
      <c r="Q106" s="31"/>
      <c r="R106" s="31"/>
      <c r="S106" s="31"/>
      <c r="T106" s="31"/>
      <c r="U106" s="24">
        <f>5251381</f>
        <v>5251381</v>
      </c>
      <c r="V106" s="24"/>
      <c r="W106" s="24"/>
      <c r="X106" s="25" t="s">
        <v>74</v>
      </c>
      <c r="Y106" s="25"/>
      <c r="Z106" s="25"/>
      <c r="AA106" s="25"/>
      <c r="AB106" s="24">
        <f>5251381</f>
        <v>5251381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5251381</f>
        <v>5251381</v>
      </c>
      <c r="AX106" s="24"/>
      <c r="AY106" s="25" t="s">
        <v>74</v>
      </c>
      <c r="AZ106" s="25"/>
      <c r="BA106" s="24">
        <f>134747.11</f>
        <v>134747.11</v>
      </c>
      <c r="BB106" s="24"/>
      <c r="BC106" s="24"/>
      <c r="BD106" s="25" t="s">
        <v>74</v>
      </c>
      <c r="BE106" s="25"/>
      <c r="BF106" s="24">
        <f>134747.11</f>
        <v>134747.11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134747.11</f>
        <v>134747.11</v>
      </c>
      <c r="BR106" s="24"/>
      <c r="BS106" s="24"/>
      <c r="BT106" s="27" t="s">
        <v>74</v>
      </c>
    </row>
    <row r="107" spans="1:72" s="1" customFormat="1" ht="54.75" customHeight="1">
      <c r="A107" s="16" t="s">
        <v>196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191</v>
      </c>
      <c r="N107" s="23"/>
      <c r="O107" s="23"/>
      <c r="P107" s="31" t="s">
        <v>243</v>
      </c>
      <c r="Q107" s="31"/>
      <c r="R107" s="31"/>
      <c r="S107" s="31"/>
      <c r="T107" s="31"/>
      <c r="U107" s="24">
        <f>4209388</f>
        <v>4209388</v>
      </c>
      <c r="V107" s="24"/>
      <c r="W107" s="24"/>
      <c r="X107" s="25" t="s">
        <v>74</v>
      </c>
      <c r="Y107" s="25"/>
      <c r="Z107" s="25"/>
      <c r="AA107" s="25"/>
      <c r="AB107" s="24">
        <f>4209388</f>
        <v>4209388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4209388</f>
        <v>4209388</v>
      </c>
      <c r="AX107" s="24"/>
      <c r="AY107" s="25" t="s">
        <v>74</v>
      </c>
      <c r="AZ107" s="25"/>
      <c r="BA107" s="24">
        <f>82975.23</f>
        <v>82975.23</v>
      </c>
      <c r="BB107" s="24"/>
      <c r="BC107" s="24"/>
      <c r="BD107" s="25" t="s">
        <v>74</v>
      </c>
      <c r="BE107" s="25"/>
      <c r="BF107" s="24">
        <f>82975.23</f>
        <v>82975.23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82975.23</f>
        <v>82975.23</v>
      </c>
      <c r="BR107" s="24"/>
      <c r="BS107" s="24"/>
      <c r="BT107" s="27" t="s">
        <v>74</v>
      </c>
    </row>
    <row r="108" spans="1:72" s="1" customFormat="1" ht="13.5" customHeight="1">
      <c r="A108" s="16" t="s">
        <v>244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191</v>
      </c>
      <c r="N108" s="23"/>
      <c r="O108" s="23"/>
      <c r="P108" s="31" t="s">
        <v>245</v>
      </c>
      <c r="Q108" s="31"/>
      <c r="R108" s="31"/>
      <c r="S108" s="31"/>
      <c r="T108" s="31"/>
      <c r="U108" s="24">
        <f>4209388</f>
        <v>4209388</v>
      </c>
      <c r="V108" s="24"/>
      <c r="W108" s="24"/>
      <c r="X108" s="25" t="s">
        <v>74</v>
      </c>
      <c r="Y108" s="25"/>
      <c r="Z108" s="25"/>
      <c r="AA108" s="25"/>
      <c r="AB108" s="24">
        <f>4209388</f>
        <v>4209388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4209388</f>
        <v>4209388</v>
      </c>
      <c r="AX108" s="24"/>
      <c r="AY108" s="25" t="s">
        <v>74</v>
      </c>
      <c r="AZ108" s="25"/>
      <c r="BA108" s="24">
        <f>82975.23</f>
        <v>82975.23</v>
      </c>
      <c r="BB108" s="24"/>
      <c r="BC108" s="24"/>
      <c r="BD108" s="25" t="s">
        <v>74</v>
      </c>
      <c r="BE108" s="25"/>
      <c r="BF108" s="24">
        <f>82975.23</f>
        <v>82975.23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82975.23</f>
        <v>82975.23</v>
      </c>
      <c r="BR108" s="24"/>
      <c r="BS108" s="24"/>
      <c r="BT108" s="27" t="s">
        <v>74</v>
      </c>
    </row>
    <row r="109" spans="1:72" s="1" customFormat="1" ht="13.5" customHeight="1">
      <c r="A109" s="16" t="s">
        <v>246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191</v>
      </c>
      <c r="N109" s="23"/>
      <c r="O109" s="23"/>
      <c r="P109" s="31" t="s">
        <v>247</v>
      </c>
      <c r="Q109" s="31"/>
      <c r="R109" s="31"/>
      <c r="S109" s="31"/>
      <c r="T109" s="31"/>
      <c r="U109" s="24">
        <f>3233017</f>
        <v>3233017</v>
      </c>
      <c r="V109" s="24"/>
      <c r="W109" s="24"/>
      <c r="X109" s="25" t="s">
        <v>74</v>
      </c>
      <c r="Y109" s="25"/>
      <c r="Z109" s="25"/>
      <c r="AA109" s="25"/>
      <c r="AB109" s="24">
        <f>3233017</f>
        <v>3233017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3233017</f>
        <v>3233017</v>
      </c>
      <c r="AX109" s="24"/>
      <c r="AY109" s="25" t="s">
        <v>74</v>
      </c>
      <c r="AZ109" s="25"/>
      <c r="BA109" s="24">
        <f>82975.23</f>
        <v>82975.23</v>
      </c>
      <c r="BB109" s="24"/>
      <c r="BC109" s="24"/>
      <c r="BD109" s="25" t="s">
        <v>74</v>
      </c>
      <c r="BE109" s="25"/>
      <c r="BF109" s="24">
        <f>82975.23</f>
        <v>82975.23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82975.23</f>
        <v>82975.23</v>
      </c>
      <c r="BR109" s="24"/>
      <c r="BS109" s="24"/>
      <c r="BT109" s="27" t="s">
        <v>74</v>
      </c>
    </row>
    <row r="110" spans="1:72" s="1" customFormat="1" ht="33.75" customHeight="1">
      <c r="A110" s="16" t="s">
        <v>248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191</v>
      </c>
      <c r="N110" s="23"/>
      <c r="O110" s="23"/>
      <c r="P110" s="31" t="s">
        <v>249</v>
      </c>
      <c r="Q110" s="31"/>
      <c r="R110" s="31"/>
      <c r="S110" s="31"/>
      <c r="T110" s="31"/>
      <c r="U110" s="24">
        <f>976371</f>
        <v>976371</v>
      </c>
      <c r="V110" s="24"/>
      <c r="W110" s="24"/>
      <c r="X110" s="25" t="s">
        <v>74</v>
      </c>
      <c r="Y110" s="25"/>
      <c r="Z110" s="25"/>
      <c r="AA110" s="25"/>
      <c r="AB110" s="24">
        <f>976371</f>
        <v>976371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976371</f>
        <v>976371</v>
      </c>
      <c r="AX110" s="24"/>
      <c r="AY110" s="25" t="s">
        <v>74</v>
      </c>
      <c r="AZ110" s="25"/>
      <c r="BA110" s="25" t="s">
        <v>74</v>
      </c>
      <c r="BB110" s="25"/>
      <c r="BC110" s="25"/>
      <c r="BD110" s="25" t="s">
        <v>74</v>
      </c>
      <c r="BE110" s="25"/>
      <c r="BF110" s="25" t="s">
        <v>74</v>
      </c>
      <c r="BG110" s="25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5" t="s">
        <v>74</v>
      </c>
      <c r="BR110" s="25"/>
      <c r="BS110" s="25"/>
      <c r="BT110" s="27" t="s">
        <v>74</v>
      </c>
    </row>
    <row r="111" spans="1:72" s="1" customFormat="1" ht="24" customHeight="1">
      <c r="A111" s="16" t="s">
        <v>210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191</v>
      </c>
      <c r="N111" s="23"/>
      <c r="O111" s="23"/>
      <c r="P111" s="31" t="s">
        <v>250</v>
      </c>
      <c r="Q111" s="31"/>
      <c r="R111" s="31"/>
      <c r="S111" s="31"/>
      <c r="T111" s="31"/>
      <c r="U111" s="24">
        <f>973400</f>
        <v>973400</v>
      </c>
      <c r="V111" s="24"/>
      <c r="W111" s="24"/>
      <c r="X111" s="25" t="s">
        <v>74</v>
      </c>
      <c r="Y111" s="25"/>
      <c r="Z111" s="25"/>
      <c r="AA111" s="25"/>
      <c r="AB111" s="24">
        <f>973400</f>
        <v>973400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973400</f>
        <v>973400</v>
      </c>
      <c r="AX111" s="24"/>
      <c r="AY111" s="25" t="s">
        <v>74</v>
      </c>
      <c r="AZ111" s="25"/>
      <c r="BA111" s="24">
        <f>12075.88</f>
        <v>12075.88</v>
      </c>
      <c r="BB111" s="24"/>
      <c r="BC111" s="24"/>
      <c r="BD111" s="25" t="s">
        <v>74</v>
      </c>
      <c r="BE111" s="25"/>
      <c r="BF111" s="24">
        <f>12075.88</f>
        <v>12075.88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12075.88</f>
        <v>12075.88</v>
      </c>
      <c r="BR111" s="24"/>
      <c r="BS111" s="24"/>
      <c r="BT111" s="27" t="s">
        <v>74</v>
      </c>
    </row>
    <row r="112" spans="1:72" s="1" customFormat="1" ht="24" customHeight="1">
      <c r="A112" s="16" t="s">
        <v>212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191</v>
      </c>
      <c r="N112" s="23"/>
      <c r="O112" s="23"/>
      <c r="P112" s="31" t="s">
        <v>251</v>
      </c>
      <c r="Q112" s="31"/>
      <c r="R112" s="31"/>
      <c r="S112" s="31"/>
      <c r="T112" s="31"/>
      <c r="U112" s="24">
        <f>973400</f>
        <v>973400</v>
      </c>
      <c r="V112" s="24"/>
      <c r="W112" s="24"/>
      <c r="X112" s="25" t="s">
        <v>74</v>
      </c>
      <c r="Y112" s="25"/>
      <c r="Z112" s="25"/>
      <c r="AA112" s="25"/>
      <c r="AB112" s="24">
        <f>973400</f>
        <v>973400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973400</f>
        <v>973400</v>
      </c>
      <c r="AX112" s="24"/>
      <c r="AY112" s="25" t="s">
        <v>74</v>
      </c>
      <c r="AZ112" s="25"/>
      <c r="BA112" s="24">
        <f>12075.88</f>
        <v>12075.88</v>
      </c>
      <c r="BB112" s="24"/>
      <c r="BC112" s="24"/>
      <c r="BD112" s="25" t="s">
        <v>74</v>
      </c>
      <c r="BE112" s="25"/>
      <c r="BF112" s="24">
        <f>12075.88</f>
        <v>12075.88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12075.88</f>
        <v>12075.88</v>
      </c>
      <c r="BR112" s="24"/>
      <c r="BS112" s="24"/>
      <c r="BT112" s="27" t="s">
        <v>74</v>
      </c>
    </row>
    <row r="113" spans="1:72" s="1" customFormat="1" ht="13.5" customHeight="1">
      <c r="A113" s="16" t="s">
        <v>214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191</v>
      </c>
      <c r="N113" s="23"/>
      <c r="O113" s="23"/>
      <c r="P113" s="31" t="s">
        <v>252</v>
      </c>
      <c r="Q113" s="31"/>
      <c r="R113" s="31"/>
      <c r="S113" s="31"/>
      <c r="T113" s="31"/>
      <c r="U113" s="24">
        <f>858400</f>
        <v>858400</v>
      </c>
      <c r="V113" s="24"/>
      <c r="W113" s="24"/>
      <c r="X113" s="25" t="s">
        <v>74</v>
      </c>
      <c r="Y113" s="25"/>
      <c r="Z113" s="25"/>
      <c r="AA113" s="25"/>
      <c r="AB113" s="24">
        <f>858400</f>
        <v>858400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858400</f>
        <v>858400</v>
      </c>
      <c r="AX113" s="24"/>
      <c r="AY113" s="25" t="s">
        <v>74</v>
      </c>
      <c r="AZ113" s="25"/>
      <c r="BA113" s="24">
        <f>13.68</f>
        <v>13.68</v>
      </c>
      <c r="BB113" s="24"/>
      <c r="BC113" s="24"/>
      <c r="BD113" s="25" t="s">
        <v>74</v>
      </c>
      <c r="BE113" s="25"/>
      <c r="BF113" s="24">
        <f>13.68</f>
        <v>13.68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13.68</f>
        <v>13.68</v>
      </c>
      <c r="BR113" s="24"/>
      <c r="BS113" s="24"/>
      <c r="BT113" s="27" t="s">
        <v>74</v>
      </c>
    </row>
    <row r="114" spans="1:72" s="1" customFormat="1" ht="13.5" customHeight="1">
      <c r="A114" s="16" t="s">
        <v>216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191</v>
      </c>
      <c r="N114" s="23"/>
      <c r="O114" s="23"/>
      <c r="P114" s="31" t="s">
        <v>253</v>
      </c>
      <c r="Q114" s="31"/>
      <c r="R114" s="31"/>
      <c r="S114" s="31"/>
      <c r="T114" s="31"/>
      <c r="U114" s="24">
        <f>115000</f>
        <v>115000</v>
      </c>
      <c r="V114" s="24"/>
      <c r="W114" s="24"/>
      <c r="X114" s="25" t="s">
        <v>74</v>
      </c>
      <c r="Y114" s="25"/>
      <c r="Z114" s="25"/>
      <c r="AA114" s="25"/>
      <c r="AB114" s="24">
        <f>115000</f>
        <v>115000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115000</f>
        <v>115000</v>
      </c>
      <c r="AX114" s="24"/>
      <c r="AY114" s="25" t="s">
        <v>74</v>
      </c>
      <c r="AZ114" s="25"/>
      <c r="BA114" s="24">
        <f>12062.2</f>
        <v>12062.2</v>
      </c>
      <c r="BB114" s="24"/>
      <c r="BC114" s="24"/>
      <c r="BD114" s="25" t="s">
        <v>74</v>
      </c>
      <c r="BE114" s="25"/>
      <c r="BF114" s="24">
        <f>12062.2</f>
        <v>12062.2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12062.2</f>
        <v>12062.2</v>
      </c>
      <c r="BR114" s="24"/>
      <c r="BS114" s="24"/>
      <c r="BT114" s="27" t="s">
        <v>74</v>
      </c>
    </row>
    <row r="115" spans="1:72" s="1" customFormat="1" ht="13.5" customHeight="1">
      <c r="A115" s="16" t="s">
        <v>218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191</v>
      </c>
      <c r="N115" s="23"/>
      <c r="O115" s="23"/>
      <c r="P115" s="31" t="s">
        <v>254</v>
      </c>
      <c r="Q115" s="31"/>
      <c r="R115" s="31"/>
      <c r="S115" s="31"/>
      <c r="T115" s="31"/>
      <c r="U115" s="24">
        <f>68593</f>
        <v>68593</v>
      </c>
      <c r="V115" s="24"/>
      <c r="W115" s="24"/>
      <c r="X115" s="25" t="s">
        <v>74</v>
      </c>
      <c r="Y115" s="25"/>
      <c r="Z115" s="25"/>
      <c r="AA115" s="25"/>
      <c r="AB115" s="24">
        <f>68593</f>
        <v>68593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68593</f>
        <v>68593</v>
      </c>
      <c r="AX115" s="24"/>
      <c r="AY115" s="25" t="s">
        <v>74</v>
      </c>
      <c r="AZ115" s="25"/>
      <c r="BA115" s="24">
        <f>39696</f>
        <v>39696</v>
      </c>
      <c r="BB115" s="24"/>
      <c r="BC115" s="24"/>
      <c r="BD115" s="25" t="s">
        <v>74</v>
      </c>
      <c r="BE115" s="25"/>
      <c r="BF115" s="24">
        <f>39696</f>
        <v>39696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39696</f>
        <v>39696</v>
      </c>
      <c r="BR115" s="24"/>
      <c r="BS115" s="24"/>
      <c r="BT115" s="27" t="s">
        <v>74</v>
      </c>
    </row>
    <row r="116" spans="1:72" s="1" customFormat="1" ht="13.5" customHeight="1">
      <c r="A116" s="16" t="s">
        <v>220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191</v>
      </c>
      <c r="N116" s="23"/>
      <c r="O116" s="23"/>
      <c r="P116" s="31" t="s">
        <v>255</v>
      </c>
      <c r="Q116" s="31"/>
      <c r="R116" s="31"/>
      <c r="S116" s="31"/>
      <c r="T116" s="31"/>
      <c r="U116" s="24">
        <f>68593</f>
        <v>68593</v>
      </c>
      <c r="V116" s="24"/>
      <c r="W116" s="24"/>
      <c r="X116" s="25" t="s">
        <v>74</v>
      </c>
      <c r="Y116" s="25"/>
      <c r="Z116" s="25"/>
      <c r="AA116" s="25"/>
      <c r="AB116" s="24">
        <f>68593</f>
        <v>68593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68593</f>
        <v>68593</v>
      </c>
      <c r="AX116" s="24"/>
      <c r="AY116" s="25" t="s">
        <v>74</v>
      </c>
      <c r="AZ116" s="25"/>
      <c r="BA116" s="24">
        <f>39696</f>
        <v>39696</v>
      </c>
      <c r="BB116" s="24"/>
      <c r="BC116" s="24"/>
      <c r="BD116" s="25" t="s">
        <v>74</v>
      </c>
      <c r="BE116" s="25"/>
      <c r="BF116" s="24">
        <f>39696</f>
        <v>39696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39696</f>
        <v>39696</v>
      </c>
      <c r="BR116" s="24"/>
      <c r="BS116" s="24"/>
      <c r="BT116" s="27" t="s">
        <v>74</v>
      </c>
    </row>
    <row r="117" spans="1:72" s="1" customFormat="1" ht="24" customHeight="1">
      <c r="A117" s="16" t="s">
        <v>222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191</v>
      </c>
      <c r="N117" s="23"/>
      <c r="O117" s="23"/>
      <c r="P117" s="31" t="s">
        <v>256</v>
      </c>
      <c r="Q117" s="31"/>
      <c r="R117" s="31"/>
      <c r="S117" s="31"/>
      <c r="T117" s="31"/>
      <c r="U117" s="24">
        <f>23565</f>
        <v>23565</v>
      </c>
      <c r="V117" s="24"/>
      <c r="W117" s="24"/>
      <c r="X117" s="25" t="s">
        <v>74</v>
      </c>
      <c r="Y117" s="25"/>
      <c r="Z117" s="25"/>
      <c r="AA117" s="25"/>
      <c r="AB117" s="24">
        <f>23565</f>
        <v>23565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23565</f>
        <v>23565</v>
      </c>
      <c r="AX117" s="24"/>
      <c r="AY117" s="25" t="s">
        <v>74</v>
      </c>
      <c r="AZ117" s="25"/>
      <c r="BA117" s="25" t="s">
        <v>74</v>
      </c>
      <c r="BB117" s="25"/>
      <c r="BC117" s="25"/>
      <c r="BD117" s="25" t="s">
        <v>74</v>
      </c>
      <c r="BE117" s="25"/>
      <c r="BF117" s="25" t="s">
        <v>74</v>
      </c>
      <c r="BG117" s="25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5" t="s">
        <v>74</v>
      </c>
      <c r="BR117" s="25"/>
      <c r="BS117" s="25"/>
      <c r="BT117" s="27" t="s">
        <v>74</v>
      </c>
    </row>
    <row r="118" spans="1:72" s="1" customFormat="1" ht="13.5" customHeight="1">
      <c r="A118" s="16" t="s">
        <v>224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191</v>
      </c>
      <c r="N118" s="23"/>
      <c r="O118" s="23"/>
      <c r="P118" s="31" t="s">
        <v>257</v>
      </c>
      <c r="Q118" s="31"/>
      <c r="R118" s="31"/>
      <c r="S118" s="31"/>
      <c r="T118" s="31"/>
      <c r="U118" s="24">
        <f>4000</f>
        <v>4000</v>
      </c>
      <c r="V118" s="24"/>
      <c r="W118" s="24"/>
      <c r="X118" s="25" t="s">
        <v>74</v>
      </c>
      <c r="Y118" s="25"/>
      <c r="Z118" s="25"/>
      <c r="AA118" s="25"/>
      <c r="AB118" s="24">
        <f>4000</f>
        <v>4000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4000</f>
        <v>4000</v>
      </c>
      <c r="AX118" s="24"/>
      <c r="AY118" s="25" t="s">
        <v>74</v>
      </c>
      <c r="AZ118" s="25"/>
      <c r="BA118" s="25" t="s">
        <v>74</v>
      </c>
      <c r="BB118" s="25"/>
      <c r="BC118" s="25"/>
      <c r="BD118" s="25" t="s">
        <v>74</v>
      </c>
      <c r="BE118" s="25"/>
      <c r="BF118" s="25" t="s">
        <v>74</v>
      </c>
      <c r="BG118" s="25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5" t="s">
        <v>74</v>
      </c>
      <c r="BR118" s="25"/>
      <c r="BS118" s="25"/>
      <c r="BT118" s="27" t="s">
        <v>74</v>
      </c>
    </row>
    <row r="119" spans="1:72" s="1" customFormat="1" ht="13.5" customHeight="1">
      <c r="A119" s="16" t="s">
        <v>258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191</v>
      </c>
      <c r="N119" s="23"/>
      <c r="O119" s="23"/>
      <c r="P119" s="31" t="s">
        <v>259</v>
      </c>
      <c r="Q119" s="31"/>
      <c r="R119" s="31"/>
      <c r="S119" s="31"/>
      <c r="T119" s="31"/>
      <c r="U119" s="24">
        <f>41028</f>
        <v>41028</v>
      </c>
      <c r="V119" s="24"/>
      <c r="W119" s="24"/>
      <c r="X119" s="25" t="s">
        <v>74</v>
      </c>
      <c r="Y119" s="25"/>
      <c r="Z119" s="25"/>
      <c r="AA119" s="25"/>
      <c r="AB119" s="24">
        <f>41028</f>
        <v>41028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41028</f>
        <v>41028</v>
      </c>
      <c r="AX119" s="24"/>
      <c r="AY119" s="25" t="s">
        <v>74</v>
      </c>
      <c r="AZ119" s="25"/>
      <c r="BA119" s="24">
        <f>39696</f>
        <v>39696</v>
      </c>
      <c r="BB119" s="24"/>
      <c r="BC119" s="24"/>
      <c r="BD119" s="25" t="s">
        <v>74</v>
      </c>
      <c r="BE119" s="25"/>
      <c r="BF119" s="24">
        <f>39696</f>
        <v>39696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39696</f>
        <v>39696</v>
      </c>
      <c r="BR119" s="24"/>
      <c r="BS119" s="24"/>
      <c r="BT119" s="27" t="s">
        <v>74</v>
      </c>
    </row>
    <row r="120" spans="1:72" s="1" customFormat="1" ht="13.5" customHeight="1">
      <c r="A120" s="16" t="s">
        <v>260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191</v>
      </c>
      <c r="N120" s="23"/>
      <c r="O120" s="23"/>
      <c r="P120" s="31" t="s">
        <v>261</v>
      </c>
      <c r="Q120" s="31"/>
      <c r="R120" s="31"/>
      <c r="S120" s="31"/>
      <c r="T120" s="31"/>
      <c r="U120" s="24">
        <f>293942</f>
        <v>293942</v>
      </c>
      <c r="V120" s="24"/>
      <c r="W120" s="24"/>
      <c r="X120" s="25" t="s">
        <v>74</v>
      </c>
      <c r="Y120" s="25"/>
      <c r="Z120" s="25"/>
      <c r="AA120" s="25"/>
      <c r="AB120" s="24">
        <f>293942</f>
        <v>293942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293942</f>
        <v>293942</v>
      </c>
      <c r="AX120" s="24"/>
      <c r="AY120" s="25" t="s">
        <v>74</v>
      </c>
      <c r="AZ120" s="25"/>
      <c r="BA120" s="24">
        <f>6527.08</f>
        <v>6527.08</v>
      </c>
      <c r="BB120" s="24"/>
      <c r="BC120" s="24"/>
      <c r="BD120" s="25" t="s">
        <v>74</v>
      </c>
      <c r="BE120" s="25"/>
      <c r="BF120" s="24">
        <f>6527.08</f>
        <v>6527.08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6527.08</f>
        <v>6527.08</v>
      </c>
      <c r="BR120" s="24"/>
      <c r="BS120" s="24"/>
      <c r="BT120" s="27" t="s">
        <v>74</v>
      </c>
    </row>
    <row r="121" spans="1:72" s="1" customFormat="1" ht="13.5" customHeight="1">
      <c r="A121" s="16" t="s">
        <v>262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191</v>
      </c>
      <c r="N121" s="23"/>
      <c r="O121" s="23"/>
      <c r="P121" s="31" t="s">
        <v>263</v>
      </c>
      <c r="Q121" s="31"/>
      <c r="R121" s="31"/>
      <c r="S121" s="31"/>
      <c r="T121" s="31"/>
      <c r="U121" s="24">
        <f>293942</f>
        <v>293942</v>
      </c>
      <c r="V121" s="24"/>
      <c r="W121" s="24"/>
      <c r="X121" s="25" t="s">
        <v>74</v>
      </c>
      <c r="Y121" s="25"/>
      <c r="Z121" s="25"/>
      <c r="AA121" s="25"/>
      <c r="AB121" s="24">
        <f>293942</f>
        <v>293942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293942</f>
        <v>293942</v>
      </c>
      <c r="AX121" s="24"/>
      <c r="AY121" s="25" t="s">
        <v>74</v>
      </c>
      <c r="AZ121" s="25"/>
      <c r="BA121" s="24">
        <f>6527.08</f>
        <v>6527.08</v>
      </c>
      <c r="BB121" s="24"/>
      <c r="BC121" s="24"/>
      <c r="BD121" s="25" t="s">
        <v>74</v>
      </c>
      <c r="BE121" s="25"/>
      <c r="BF121" s="24">
        <f>6527.08</f>
        <v>6527.08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6527.08</f>
        <v>6527.08</v>
      </c>
      <c r="BR121" s="24"/>
      <c r="BS121" s="24"/>
      <c r="BT121" s="27" t="s">
        <v>74</v>
      </c>
    </row>
    <row r="122" spans="1:72" s="1" customFormat="1" ht="54.75" customHeight="1">
      <c r="A122" s="16" t="s">
        <v>196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191</v>
      </c>
      <c r="N122" s="23"/>
      <c r="O122" s="23"/>
      <c r="P122" s="31" t="s">
        <v>264</v>
      </c>
      <c r="Q122" s="31"/>
      <c r="R122" s="31"/>
      <c r="S122" s="31"/>
      <c r="T122" s="31"/>
      <c r="U122" s="24">
        <f>293942</f>
        <v>293942</v>
      </c>
      <c r="V122" s="24"/>
      <c r="W122" s="24"/>
      <c r="X122" s="25" t="s">
        <v>74</v>
      </c>
      <c r="Y122" s="25"/>
      <c r="Z122" s="25"/>
      <c r="AA122" s="25"/>
      <c r="AB122" s="24">
        <f>293942</f>
        <v>293942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293942</f>
        <v>293942</v>
      </c>
      <c r="AX122" s="24"/>
      <c r="AY122" s="25" t="s">
        <v>74</v>
      </c>
      <c r="AZ122" s="25"/>
      <c r="BA122" s="24">
        <f>6527.08</f>
        <v>6527.08</v>
      </c>
      <c r="BB122" s="24"/>
      <c r="BC122" s="24"/>
      <c r="BD122" s="25" t="s">
        <v>74</v>
      </c>
      <c r="BE122" s="25"/>
      <c r="BF122" s="24">
        <f>6527.08</f>
        <v>6527.08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6527.08</f>
        <v>6527.08</v>
      </c>
      <c r="BR122" s="24"/>
      <c r="BS122" s="24"/>
      <c r="BT122" s="27" t="s">
        <v>74</v>
      </c>
    </row>
    <row r="123" spans="1:72" s="1" customFormat="1" ht="24" customHeight="1">
      <c r="A123" s="16" t="s">
        <v>198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191</v>
      </c>
      <c r="N123" s="23"/>
      <c r="O123" s="23"/>
      <c r="P123" s="31" t="s">
        <v>265</v>
      </c>
      <c r="Q123" s="31"/>
      <c r="R123" s="31"/>
      <c r="S123" s="31"/>
      <c r="T123" s="31"/>
      <c r="U123" s="24">
        <f>293942</f>
        <v>293942</v>
      </c>
      <c r="V123" s="24"/>
      <c r="W123" s="24"/>
      <c r="X123" s="25" t="s">
        <v>74</v>
      </c>
      <c r="Y123" s="25"/>
      <c r="Z123" s="25"/>
      <c r="AA123" s="25"/>
      <c r="AB123" s="24">
        <f>293942</f>
        <v>293942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293942</f>
        <v>293942</v>
      </c>
      <c r="AX123" s="24"/>
      <c r="AY123" s="25" t="s">
        <v>74</v>
      </c>
      <c r="AZ123" s="25"/>
      <c r="BA123" s="24">
        <f>6527.08</f>
        <v>6527.08</v>
      </c>
      <c r="BB123" s="24"/>
      <c r="BC123" s="24"/>
      <c r="BD123" s="25" t="s">
        <v>74</v>
      </c>
      <c r="BE123" s="25"/>
      <c r="BF123" s="24">
        <f>6527.08</f>
        <v>6527.08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6527.08</f>
        <v>6527.08</v>
      </c>
      <c r="BR123" s="24"/>
      <c r="BS123" s="24"/>
      <c r="BT123" s="27" t="s">
        <v>74</v>
      </c>
    </row>
    <row r="124" spans="1:72" s="1" customFormat="1" ht="24" customHeight="1">
      <c r="A124" s="16" t="s">
        <v>200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191</v>
      </c>
      <c r="N124" s="23"/>
      <c r="O124" s="23"/>
      <c r="P124" s="31" t="s">
        <v>266</v>
      </c>
      <c r="Q124" s="31"/>
      <c r="R124" s="31"/>
      <c r="S124" s="31"/>
      <c r="T124" s="31"/>
      <c r="U124" s="24">
        <f>225762</f>
        <v>225762</v>
      </c>
      <c r="V124" s="24"/>
      <c r="W124" s="24"/>
      <c r="X124" s="25" t="s">
        <v>74</v>
      </c>
      <c r="Y124" s="25"/>
      <c r="Z124" s="25"/>
      <c r="AA124" s="25"/>
      <c r="AB124" s="24">
        <f>225762</f>
        <v>225762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225762</f>
        <v>225762</v>
      </c>
      <c r="AX124" s="24"/>
      <c r="AY124" s="25" t="s">
        <v>74</v>
      </c>
      <c r="AZ124" s="25"/>
      <c r="BA124" s="24">
        <f>6527.08</f>
        <v>6527.08</v>
      </c>
      <c r="BB124" s="24"/>
      <c r="BC124" s="24"/>
      <c r="BD124" s="25" t="s">
        <v>74</v>
      </c>
      <c r="BE124" s="25"/>
      <c r="BF124" s="24">
        <f>6527.08</f>
        <v>6527.08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6527.08</f>
        <v>6527.08</v>
      </c>
      <c r="BR124" s="24"/>
      <c r="BS124" s="24"/>
      <c r="BT124" s="27" t="s">
        <v>74</v>
      </c>
    </row>
    <row r="125" spans="1:72" s="1" customFormat="1" ht="33.75" customHeight="1">
      <c r="A125" s="16" t="s">
        <v>202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191</v>
      </c>
      <c r="N125" s="23"/>
      <c r="O125" s="23"/>
      <c r="P125" s="31" t="s">
        <v>267</v>
      </c>
      <c r="Q125" s="31"/>
      <c r="R125" s="31"/>
      <c r="S125" s="31"/>
      <c r="T125" s="31"/>
      <c r="U125" s="24">
        <f>68180</f>
        <v>68180</v>
      </c>
      <c r="V125" s="24"/>
      <c r="W125" s="24"/>
      <c r="X125" s="25" t="s">
        <v>74</v>
      </c>
      <c r="Y125" s="25"/>
      <c r="Z125" s="25"/>
      <c r="AA125" s="25"/>
      <c r="AB125" s="24">
        <f>68180</f>
        <v>68180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68180</f>
        <v>68180</v>
      </c>
      <c r="AX125" s="24"/>
      <c r="AY125" s="25" t="s">
        <v>74</v>
      </c>
      <c r="AZ125" s="25"/>
      <c r="BA125" s="25" t="s">
        <v>74</v>
      </c>
      <c r="BB125" s="25"/>
      <c r="BC125" s="25"/>
      <c r="BD125" s="25" t="s">
        <v>74</v>
      </c>
      <c r="BE125" s="25"/>
      <c r="BF125" s="25" t="s">
        <v>74</v>
      </c>
      <c r="BG125" s="25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5" t="s">
        <v>74</v>
      </c>
      <c r="BR125" s="25"/>
      <c r="BS125" s="25"/>
      <c r="BT125" s="27" t="s">
        <v>74</v>
      </c>
    </row>
    <row r="126" spans="1:72" s="1" customFormat="1" ht="24" customHeight="1">
      <c r="A126" s="16" t="s">
        <v>268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191</v>
      </c>
      <c r="N126" s="23"/>
      <c r="O126" s="23"/>
      <c r="P126" s="31" t="s">
        <v>269</v>
      </c>
      <c r="Q126" s="31"/>
      <c r="R126" s="31"/>
      <c r="S126" s="31"/>
      <c r="T126" s="31"/>
      <c r="U126" s="24">
        <f>40000</f>
        <v>40000</v>
      </c>
      <c r="V126" s="24"/>
      <c r="W126" s="24"/>
      <c r="X126" s="25" t="s">
        <v>74</v>
      </c>
      <c r="Y126" s="25"/>
      <c r="Z126" s="25"/>
      <c r="AA126" s="25"/>
      <c r="AB126" s="24">
        <f>40000</f>
        <v>40000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40000</f>
        <v>40000</v>
      </c>
      <c r="AX126" s="24"/>
      <c r="AY126" s="25" t="s">
        <v>74</v>
      </c>
      <c r="AZ126" s="25"/>
      <c r="BA126" s="25" t="s">
        <v>74</v>
      </c>
      <c r="BB126" s="25"/>
      <c r="BC126" s="25"/>
      <c r="BD126" s="25" t="s">
        <v>74</v>
      </c>
      <c r="BE126" s="25"/>
      <c r="BF126" s="25" t="s">
        <v>74</v>
      </c>
      <c r="BG126" s="25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5" t="s">
        <v>74</v>
      </c>
      <c r="BR126" s="25"/>
      <c r="BS126" s="25"/>
      <c r="BT126" s="27" t="s">
        <v>74</v>
      </c>
    </row>
    <row r="127" spans="1:72" s="1" customFormat="1" ht="33.75" customHeight="1">
      <c r="A127" s="16" t="s">
        <v>270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191</v>
      </c>
      <c r="N127" s="23"/>
      <c r="O127" s="23"/>
      <c r="P127" s="31" t="s">
        <v>271</v>
      </c>
      <c r="Q127" s="31"/>
      <c r="R127" s="31"/>
      <c r="S127" s="31"/>
      <c r="T127" s="31"/>
      <c r="U127" s="24">
        <f>40000</f>
        <v>40000</v>
      </c>
      <c r="V127" s="24"/>
      <c r="W127" s="24"/>
      <c r="X127" s="25" t="s">
        <v>74</v>
      </c>
      <c r="Y127" s="25"/>
      <c r="Z127" s="25"/>
      <c r="AA127" s="25"/>
      <c r="AB127" s="24">
        <f>40000</f>
        <v>40000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40000</f>
        <v>40000</v>
      </c>
      <c r="AX127" s="24"/>
      <c r="AY127" s="25" t="s">
        <v>74</v>
      </c>
      <c r="AZ127" s="25"/>
      <c r="BA127" s="25" t="s">
        <v>74</v>
      </c>
      <c r="BB127" s="25"/>
      <c r="BC127" s="25"/>
      <c r="BD127" s="25" t="s">
        <v>74</v>
      </c>
      <c r="BE127" s="25"/>
      <c r="BF127" s="25" t="s">
        <v>74</v>
      </c>
      <c r="BG127" s="25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5" t="s">
        <v>74</v>
      </c>
      <c r="BR127" s="25"/>
      <c r="BS127" s="25"/>
      <c r="BT127" s="27" t="s">
        <v>74</v>
      </c>
    </row>
    <row r="128" spans="1:72" s="1" customFormat="1" ht="24" customHeight="1">
      <c r="A128" s="16" t="s">
        <v>210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191</v>
      </c>
      <c r="N128" s="23"/>
      <c r="O128" s="23"/>
      <c r="P128" s="31" t="s">
        <v>272</v>
      </c>
      <c r="Q128" s="31"/>
      <c r="R128" s="31"/>
      <c r="S128" s="31"/>
      <c r="T128" s="31"/>
      <c r="U128" s="24">
        <f>40000</f>
        <v>40000</v>
      </c>
      <c r="V128" s="24"/>
      <c r="W128" s="24"/>
      <c r="X128" s="25" t="s">
        <v>74</v>
      </c>
      <c r="Y128" s="25"/>
      <c r="Z128" s="25"/>
      <c r="AA128" s="25"/>
      <c r="AB128" s="24">
        <f>40000</f>
        <v>40000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40000</f>
        <v>40000</v>
      </c>
      <c r="AX128" s="24"/>
      <c r="AY128" s="25" t="s">
        <v>74</v>
      </c>
      <c r="AZ128" s="25"/>
      <c r="BA128" s="25" t="s">
        <v>74</v>
      </c>
      <c r="BB128" s="25"/>
      <c r="BC128" s="25"/>
      <c r="BD128" s="25" t="s">
        <v>74</v>
      </c>
      <c r="BE128" s="25"/>
      <c r="BF128" s="25" t="s">
        <v>74</v>
      </c>
      <c r="BG128" s="25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5" t="s">
        <v>74</v>
      </c>
      <c r="BR128" s="25"/>
      <c r="BS128" s="25"/>
      <c r="BT128" s="27" t="s">
        <v>74</v>
      </c>
    </row>
    <row r="129" spans="1:72" s="1" customFormat="1" ht="24" customHeight="1">
      <c r="A129" s="16" t="s">
        <v>212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191</v>
      </c>
      <c r="N129" s="23"/>
      <c r="O129" s="23"/>
      <c r="P129" s="31" t="s">
        <v>273</v>
      </c>
      <c r="Q129" s="31"/>
      <c r="R129" s="31"/>
      <c r="S129" s="31"/>
      <c r="T129" s="31"/>
      <c r="U129" s="24">
        <f>40000</f>
        <v>40000</v>
      </c>
      <c r="V129" s="24"/>
      <c r="W129" s="24"/>
      <c r="X129" s="25" t="s">
        <v>74</v>
      </c>
      <c r="Y129" s="25"/>
      <c r="Z129" s="25"/>
      <c r="AA129" s="25"/>
      <c r="AB129" s="24">
        <f>40000</f>
        <v>40000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40000</f>
        <v>40000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13.5" customHeight="1">
      <c r="A130" s="16" t="s">
        <v>214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191</v>
      </c>
      <c r="N130" s="23"/>
      <c r="O130" s="23"/>
      <c r="P130" s="31" t="s">
        <v>274</v>
      </c>
      <c r="Q130" s="31"/>
      <c r="R130" s="31"/>
      <c r="S130" s="31"/>
      <c r="T130" s="31"/>
      <c r="U130" s="24">
        <f>40000</f>
        <v>40000</v>
      </c>
      <c r="V130" s="24"/>
      <c r="W130" s="24"/>
      <c r="X130" s="25" t="s">
        <v>74</v>
      </c>
      <c r="Y130" s="25"/>
      <c r="Z130" s="25"/>
      <c r="AA130" s="25"/>
      <c r="AB130" s="24">
        <f>40000</f>
        <v>40000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40000</f>
        <v>40000</v>
      </c>
      <c r="AX130" s="24"/>
      <c r="AY130" s="25" t="s">
        <v>74</v>
      </c>
      <c r="AZ130" s="25"/>
      <c r="BA130" s="25" t="s">
        <v>74</v>
      </c>
      <c r="BB130" s="25"/>
      <c r="BC130" s="25"/>
      <c r="BD130" s="25" t="s">
        <v>74</v>
      </c>
      <c r="BE130" s="25"/>
      <c r="BF130" s="25" t="s">
        <v>74</v>
      </c>
      <c r="BG130" s="25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5" t="s">
        <v>74</v>
      </c>
      <c r="BR130" s="25"/>
      <c r="BS130" s="25"/>
      <c r="BT130" s="27" t="s">
        <v>74</v>
      </c>
    </row>
    <row r="131" spans="1:72" s="1" customFormat="1" ht="13.5" customHeight="1">
      <c r="A131" s="16" t="s">
        <v>275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191</v>
      </c>
      <c r="N131" s="23"/>
      <c r="O131" s="23"/>
      <c r="P131" s="31" t="s">
        <v>276</v>
      </c>
      <c r="Q131" s="31"/>
      <c r="R131" s="31"/>
      <c r="S131" s="31"/>
      <c r="T131" s="31"/>
      <c r="U131" s="24">
        <f>13663190</f>
        <v>13663190</v>
      </c>
      <c r="V131" s="24"/>
      <c r="W131" s="24"/>
      <c r="X131" s="25" t="s">
        <v>74</v>
      </c>
      <c r="Y131" s="25"/>
      <c r="Z131" s="25"/>
      <c r="AA131" s="25"/>
      <c r="AB131" s="24">
        <f>13663190</f>
        <v>13663190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13663190</f>
        <v>13663190</v>
      </c>
      <c r="AX131" s="24"/>
      <c r="AY131" s="25" t="s">
        <v>74</v>
      </c>
      <c r="AZ131" s="25"/>
      <c r="BA131" s="24">
        <f>493923.44</f>
        <v>493923.44</v>
      </c>
      <c r="BB131" s="24"/>
      <c r="BC131" s="24"/>
      <c r="BD131" s="25" t="s">
        <v>74</v>
      </c>
      <c r="BE131" s="25"/>
      <c r="BF131" s="24">
        <f>493923.44</f>
        <v>493923.44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493923.44</f>
        <v>493923.44</v>
      </c>
      <c r="BR131" s="24"/>
      <c r="BS131" s="24"/>
      <c r="BT131" s="27" t="s">
        <v>74</v>
      </c>
    </row>
    <row r="132" spans="1:72" s="1" customFormat="1" ht="13.5" customHeight="1">
      <c r="A132" s="16" t="s">
        <v>277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191</v>
      </c>
      <c r="N132" s="23"/>
      <c r="O132" s="23"/>
      <c r="P132" s="31" t="s">
        <v>278</v>
      </c>
      <c r="Q132" s="31"/>
      <c r="R132" s="31"/>
      <c r="S132" s="31"/>
      <c r="T132" s="31"/>
      <c r="U132" s="24">
        <f>13462190</f>
        <v>13462190</v>
      </c>
      <c r="V132" s="24"/>
      <c r="W132" s="24"/>
      <c r="X132" s="25" t="s">
        <v>74</v>
      </c>
      <c r="Y132" s="25"/>
      <c r="Z132" s="25"/>
      <c r="AA132" s="25"/>
      <c r="AB132" s="24">
        <f>13462190</f>
        <v>13462190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13462190</f>
        <v>13462190</v>
      </c>
      <c r="AX132" s="24"/>
      <c r="AY132" s="25" t="s">
        <v>74</v>
      </c>
      <c r="AZ132" s="25"/>
      <c r="BA132" s="24">
        <f>493923.44</f>
        <v>493923.44</v>
      </c>
      <c r="BB132" s="24"/>
      <c r="BC132" s="24"/>
      <c r="BD132" s="25" t="s">
        <v>74</v>
      </c>
      <c r="BE132" s="25"/>
      <c r="BF132" s="24">
        <f>493923.44</f>
        <v>493923.44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493923.44</f>
        <v>493923.44</v>
      </c>
      <c r="BR132" s="24"/>
      <c r="BS132" s="24"/>
      <c r="BT132" s="27" t="s">
        <v>74</v>
      </c>
    </row>
    <row r="133" spans="1:72" s="1" customFormat="1" ht="24" customHeight="1">
      <c r="A133" s="16" t="s">
        <v>210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191</v>
      </c>
      <c r="N133" s="23"/>
      <c r="O133" s="23"/>
      <c r="P133" s="31" t="s">
        <v>279</v>
      </c>
      <c r="Q133" s="31"/>
      <c r="R133" s="31"/>
      <c r="S133" s="31"/>
      <c r="T133" s="31"/>
      <c r="U133" s="24">
        <f>13462190</f>
        <v>13462190</v>
      </c>
      <c r="V133" s="24"/>
      <c r="W133" s="24"/>
      <c r="X133" s="25" t="s">
        <v>74</v>
      </c>
      <c r="Y133" s="25"/>
      <c r="Z133" s="25"/>
      <c r="AA133" s="25"/>
      <c r="AB133" s="24">
        <f>13462190</f>
        <v>13462190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13462190</f>
        <v>13462190</v>
      </c>
      <c r="AX133" s="24"/>
      <c r="AY133" s="25" t="s">
        <v>74</v>
      </c>
      <c r="AZ133" s="25"/>
      <c r="BA133" s="24">
        <f>493923.44</f>
        <v>493923.44</v>
      </c>
      <c r="BB133" s="24"/>
      <c r="BC133" s="24"/>
      <c r="BD133" s="25" t="s">
        <v>74</v>
      </c>
      <c r="BE133" s="25"/>
      <c r="BF133" s="24">
        <f>493923.44</f>
        <v>493923.44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493923.44</f>
        <v>493923.44</v>
      </c>
      <c r="BR133" s="24"/>
      <c r="BS133" s="24"/>
      <c r="BT133" s="27" t="s">
        <v>74</v>
      </c>
    </row>
    <row r="134" spans="1:72" s="1" customFormat="1" ht="24" customHeight="1">
      <c r="A134" s="16" t="s">
        <v>212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191</v>
      </c>
      <c r="N134" s="23"/>
      <c r="O134" s="23"/>
      <c r="P134" s="31" t="s">
        <v>280</v>
      </c>
      <c r="Q134" s="31"/>
      <c r="R134" s="31"/>
      <c r="S134" s="31"/>
      <c r="T134" s="31"/>
      <c r="U134" s="24">
        <f>13462190</f>
        <v>13462190</v>
      </c>
      <c r="V134" s="24"/>
      <c r="W134" s="24"/>
      <c r="X134" s="25" t="s">
        <v>74</v>
      </c>
      <c r="Y134" s="25"/>
      <c r="Z134" s="25"/>
      <c r="AA134" s="25"/>
      <c r="AB134" s="24">
        <f>13462190</f>
        <v>13462190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13462190</f>
        <v>13462190</v>
      </c>
      <c r="AX134" s="24"/>
      <c r="AY134" s="25" t="s">
        <v>74</v>
      </c>
      <c r="AZ134" s="25"/>
      <c r="BA134" s="24">
        <f>493923.44</f>
        <v>493923.44</v>
      </c>
      <c r="BB134" s="24"/>
      <c r="BC134" s="24"/>
      <c r="BD134" s="25" t="s">
        <v>74</v>
      </c>
      <c r="BE134" s="25"/>
      <c r="BF134" s="24">
        <f>493923.44</f>
        <v>493923.44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493923.44</f>
        <v>493923.44</v>
      </c>
      <c r="BR134" s="24"/>
      <c r="BS134" s="24"/>
      <c r="BT134" s="27" t="s">
        <v>74</v>
      </c>
    </row>
    <row r="135" spans="1:72" s="1" customFormat="1" ht="24" customHeight="1">
      <c r="A135" s="16" t="s">
        <v>281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191</v>
      </c>
      <c r="N135" s="23"/>
      <c r="O135" s="23"/>
      <c r="P135" s="31" t="s">
        <v>282</v>
      </c>
      <c r="Q135" s="31"/>
      <c r="R135" s="31"/>
      <c r="S135" s="31"/>
      <c r="T135" s="31"/>
      <c r="U135" s="24">
        <f>7066549.4</f>
        <v>7066549.4</v>
      </c>
      <c r="V135" s="24"/>
      <c r="W135" s="24"/>
      <c r="X135" s="25" t="s">
        <v>74</v>
      </c>
      <c r="Y135" s="25"/>
      <c r="Z135" s="25"/>
      <c r="AA135" s="25"/>
      <c r="AB135" s="24">
        <f>7066549.4</f>
        <v>7066549.4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7066549.4</f>
        <v>7066549.4</v>
      </c>
      <c r="AX135" s="24"/>
      <c r="AY135" s="25" t="s">
        <v>74</v>
      </c>
      <c r="AZ135" s="25"/>
      <c r="BA135" s="25" t="s">
        <v>74</v>
      </c>
      <c r="BB135" s="25"/>
      <c r="BC135" s="25"/>
      <c r="BD135" s="25" t="s">
        <v>74</v>
      </c>
      <c r="BE135" s="25"/>
      <c r="BF135" s="25" t="s">
        <v>74</v>
      </c>
      <c r="BG135" s="25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5" t="s">
        <v>74</v>
      </c>
      <c r="BR135" s="25"/>
      <c r="BS135" s="25"/>
      <c r="BT135" s="27" t="s">
        <v>74</v>
      </c>
    </row>
    <row r="136" spans="1:72" s="1" customFormat="1" ht="13.5" customHeight="1">
      <c r="A136" s="16" t="s">
        <v>214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191</v>
      </c>
      <c r="N136" s="23"/>
      <c r="O136" s="23"/>
      <c r="P136" s="31" t="s">
        <v>283</v>
      </c>
      <c r="Q136" s="31"/>
      <c r="R136" s="31"/>
      <c r="S136" s="31"/>
      <c r="T136" s="31"/>
      <c r="U136" s="24">
        <f>6395640.6</f>
        <v>6395640.6</v>
      </c>
      <c r="V136" s="24"/>
      <c r="W136" s="24"/>
      <c r="X136" s="25" t="s">
        <v>74</v>
      </c>
      <c r="Y136" s="25"/>
      <c r="Z136" s="25"/>
      <c r="AA136" s="25"/>
      <c r="AB136" s="24">
        <f>6395640.6</f>
        <v>6395640.6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6395640.6</f>
        <v>6395640.6</v>
      </c>
      <c r="AX136" s="24"/>
      <c r="AY136" s="25" t="s">
        <v>74</v>
      </c>
      <c r="AZ136" s="25"/>
      <c r="BA136" s="24">
        <f>493923.44</f>
        <v>493923.44</v>
      </c>
      <c r="BB136" s="24"/>
      <c r="BC136" s="24"/>
      <c r="BD136" s="25" t="s">
        <v>74</v>
      </c>
      <c r="BE136" s="25"/>
      <c r="BF136" s="24">
        <f>493923.44</f>
        <v>493923.44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493923.44</f>
        <v>493923.44</v>
      </c>
      <c r="BR136" s="24"/>
      <c r="BS136" s="24"/>
      <c r="BT136" s="27" t="s">
        <v>74</v>
      </c>
    </row>
    <row r="137" spans="1:72" s="1" customFormat="1" ht="13.5" customHeight="1">
      <c r="A137" s="16" t="s">
        <v>284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191</v>
      </c>
      <c r="N137" s="23"/>
      <c r="O137" s="23"/>
      <c r="P137" s="31" t="s">
        <v>285</v>
      </c>
      <c r="Q137" s="31"/>
      <c r="R137" s="31"/>
      <c r="S137" s="31"/>
      <c r="T137" s="31"/>
      <c r="U137" s="24">
        <f>201000</f>
        <v>201000</v>
      </c>
      <c r="V137" s="24"/>
      <c r="W137" s="24"/>
      <c r="X137" s="25" t="s">
        <v>74</v>
      </c>
      <c r="Y137" s="25"/>
      <c r="Z137" s="25"/>
      <c r="AA137" s="25"/>
      <c r="AB137" s="24">
        <f>201000</f>
        <v>201000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201000</f>
        <v>201000</v>
      </c>
      <c r="AX137" s="24"/>
      <c r="AY137" s="25" t="s">
        <v>74</v>
      </c>
      <c r="AZ137" s="25"/>
      <c r="BA137" s="25" t="s">
        <v>74</v>
      </c>
      <c r="BB137" s="25"/>
      <c r="BC137" s="25"/>
      <c r="BD137" s="25" t="s">
        <v>74</v>
      </c>
      <c r="BE137" s="25"/>
      <c r="BF137" s="25" t="s">
        <v>74</v>
      </c>
      <c r="BG137" s="25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5" t="s">
        <v>74</v>
      </c>
      <c r="BR137" s="25"/>
      <c r="BS137" s="25"/>
      <c r="BT137" s="27" t="s">
        <v>74</v>
      </c>
    </row>
    <row r="138" spans="1:72" s="1" customFormat="1" ht="24" customHeight="1">
      <c r="A138" s="16" t="s">
        <v>210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191</v>
      </c>
      <c r="N138" s="23"/>
      <c r="O138" s="23"/>
      <c r="P138" s="31" t="s">
        <v>286</v>
      </c>
      <c r="Q138" s="31"/>
      <c r="R138" s="31"/>
      <c r="S138" s="31"/>
      <c r="T138" s="31"/>
      <c r="U138" s="24">
        <f>201000</f>
        <v>201000</v>
      </c>
      <c r="V138" s="24"/>
      <c r="W138" s="24"/>
      <c r="X138" s="25" t="s">
        <v>74</v>
      </c>
      <c r="Y138" s="25"/>
      <c r="Z138" s="25"/>
      <c r="AA138" s="25"/>
      <c r="AB138" s="24">
        <f>201000</f>
        <v>201000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201000</f>
        <v>201000</v>
      </c>
      <c r="AX138" s="24"/>
      <c r="AY138" s="25" t="s">
        <v>74</v>
      </c>
      <c r="AZ138" s="25"/>
      <c r="BA138" s="25" t="s">
        <v>74</v>
      </c>
      <c r="BB138" s="25"/>
      <c r="BC138" s="25"/>
      <c r="BD138" s="25" t="s">
        <v>74</v>
      </c>
      <c r="BE138" s="25"/>
      <c r="BF138" s="25" t="s">
        <v>74</v>
      </c>
      <c r="BG138" s="25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5" t="s">
        <v>74</v>
      </c>
      <c r="BR138" s="25"/>
      <c r="BS138" s="25"/>
      <c r="BT138" s="27" t="s">
        <v>74</v>
      </c>
    </row>
    <row r="139" spans="1:72" s="1" customFormat="1" ht="24" customHeight="1">
      <c r="A139" s="16" t="s">
        <v>212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191</v>
      </c>
      <c r="N139" s="23"/>
      <c r="O139" s="23"/>
      <c r="P139" s="31" t="s">
        <v>287</v>
      </c>
      <c r="Q139" s="31"/>
      <c r="R139" s="31"/>
      <c r="S139" s="31"/>
      <c r="T139" s="31"/>
      <c r="U139" s="24">
        <f>201000</f>
        <v>201000</v>
      </c>
      <c r="V139" s="24"/>
      <c r="W139" s="24"/>
      <c r="X139" s="25" t="s">
        <v>74</v>
      </c>
      <c r="Y139" s="25"/>
      <c r="Z139" s="25"/>
      <c r="AA139" s="25"/>
      <c r="AB139" s="24">
        <f>201000</f>
        <v>201000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201000</f>
        <v>201000</v>
      </c>
      <c r="AX139" s="24"/>
      <c r="AY139" s="25" t="s">
        <v>74</v>
      </c>
      <c r="AZ139" s="25"/>
      <c r="BA139" s="25" t="s">
        <v>74</v>
      </c>
      <c r="BB139" s="25"/>
      <c r="BC139" s="25"/>
      <c r="BD139" s="25" t="s">
        <v>74</v>
      </c>
      <c r="BE139" s="25"/>
      <c r="BF139" s="25" t="s">
        <v>74</v>
      </c>
      <c r="BG139" s="25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5" t="s">
        <v>74</v>
      </c>
      <c r="BR139" s="25"/>
      <c r="BS139" s="25"/>
      <c r="BT139" s="27" t="s">
        <v>74</v>
      </c>
    </row>
    <row r="140" spans="1:72" s="1" customFormat="1" ht="13.5" customHeight="1">
      <c r="A140" s="16" t="s">
        <v>214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191</v>
      </c>
      <c r="N140" s="23"/>
      <c r="O140" s="23"/>
      <c r="P140" s="31" t="s">
        <v>288</v>
      </c>
      <c r="Q140" s="31"/>
      <c r="R140" s="31"/>
      <c r="S140" s="31"/>
      <c r="T140" s="31"/>
      <c r="U140" s="24">
        <f>201000</f>
        <v>201000</v>
      </c>
      <c r="V140" s="24"/>
      <c r="W140" s="24"/>
      <c r="X140" s="25" t="s">
        <v>74</v>
      </c>
      <c r="Y140" s="25"/>
      <c r="Z140" s="25"/>
      <c r="AA140" s="25"/>
      <c r="AB140" s="24">
        <f>201000</f>
        <v>201000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201000</f>
        <v>201000</v>
      </c>
      <c r="AX140" s="24"/>
      <c r="AY140" s="25" t="s">
        <v>74</v>
      </c>
      <c r="AZ140" s="25"/>
      <c r="BA140" s="25" t="s">
        <v>74</v>
      </c>
      <c r="BB140" s="25"/>
      <c r="BC140" s="25"/>
      <c r="BD140" s="25" t="s">
        <v>74</v>
      </c>
      <c r="BE140" s="25"/>
      <c r="BF140" s="25" t="s">
        <v>74</v>
      </c>
      <c r="BG140" s="25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5" t="s">
        <v>74</v>
      </c>
      <c r="BR140" s="25"/>
      <c r="BS140" s="25"/>
      <c r="BT140" s="27" t="s">
        <v>74</v>
      </c>
    </row>
    <row r="141" spans="1:72" s="1" customFormat="1" ht="13.5" customHeight="1">
      <c r="A141" s="16" t="s">
        <v>289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191</v>
      </c>
      <c r="N141" s="23"/>
      <c r="O141" s="23"/>
      <c r="P141" s="31" t="s">
        <v>290</v>
      </c>
      <c r="Q141" s="31"/>
      <c r="R141" s="31"/>
      <c r="S141" s="31"/>
      <c r="T141" s="31"/>
      <c r="U141" s="24">
        <f>17651660</f>
        <v>17651660</v>
      </c>
      <c r="V141" s="24"/>
      <c r="W141" s="24"/>
      <c r="X141" s="25" t="s">
        <v>74</v>
      </c>
      <c r="Y141" s="25"/>
      <c r="Z141" s="25"/>
      <c r="AA141" s="25"/>
      <c r="AB141" s="24">
        <f>17651660</f>
        <v>17651660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17651660</f>
        <v>17651660</v>
      </c>
      <c r="AX141" s="24"/>
      <c r="AY141" s="25" t="s">
        <v>74</v>
      </c>
      <c r="AZ141" s="25"/>
      <c r="BA141" s="24">
        <f>271788.23</f>
        <v>271788.23</v>
      </c>
      <c r="BB141" s="24"/>
      <c r="BC141" s="24"/>
      <c r="BD141" s="25" t="s">
        <v>74</v>
      </c>
      <c r="BE141" s="25"/>
      <c r="BF141" s="24">
        <f>271788.23</f>
        <v>271788.23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271788.23</f>
        <v>271788.23</v>
      </c>
      <c r="BR141" s="24"/>
      <c r="BS141" s="24"/>
      <c r="BT141" s="27" t="s">
        <v>74</v>
      </c>
    </row>
    <row r="142" spans="1:72" s="1" customFormat="1" ht="13.5" customHeight="1">
      <c r="A142" s="16" t="s">
        <v>291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191</v>
      </c>
      <c r="N142" s="23"/>
      <c r="O142" s="23"/>
      <c r="P142" s="31" t="s">
        <v>292</v>
      </c>
      <c r="Q142" s="31"/>
      <c r="R142" s="31"/>
      <c r="S142" s="31"/>
      <c r="T142" s="31"/>
      <c r="U142" s="24">
        <f>763000</f>
        <v>763000</v>
      </c>
      <c r="V142" s="24"/>
      <c r="W142" s="24"/>
      <c r="X142" s="25" t="s">
        <v>74</v>
      </c>
      <c r="Y142" s="25"/>
      <c r="Z142" s="25"/>
      <c r="AA142" s="25"/>
      <c r="AB142" s="24">
        <f>763000</f>
        <v>763000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763000</f>
        <v>763000</v>
      </c>
      <c r="AX142" s="24"/>
      <c r="AY142" s="25" t="s">
        <v>74</v>
      </c>
      <c r="AZ142" s="25"/>
      <c r="BA142" s="24">
        <f>50312.51</f>
        <v>50312.51</v>
      </c>
      <c r="BB142" s="24"/>
      <c r="BC142" s="24"/>
      <c r="BD142" s="25" t="s">
        <v>74</v>
      </c>
      <c r="BE142" s="25"/>
      <c r="BF142" s="24">
        <f>50312.51</f>
        <v>50312.51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50312.51</f>
        <v>50312.51</v>
      </c>
      <c r="BR142" s="24"/>
      <c r="BS142" s="24"/>
      <c r="BT142" s="27" t="s">
        <v>74</v>
      </c>
    </row>
    <row r="143" spans="1:72" s="1" customFormat="1" ht="24" customHeight="1">
      <c r="A143" s="16" t="s">
        <v>210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191</v>
      </c>
      <c r="N143" s="23"/>
      <c r="O143" s="23"/>
      <c r="P143" s="31" t="s">
        <v>293</v>
      </c>
      <c r="Q143" s="31"/>
      <c r="R143" s="31"/>
      <c r="S143" s="31"/>
      <c r="T143" s="31"/>
      <c r="U143" s="24">
        <f>763000</f>
        <v>763000</v>
      </c>
      <c r="V143" s="24"/>
      <c r="W143" s="24"/>
      <c r="X143" s="25" t="s">
        <v>74</v>
      </c>
      <c r="Y143" s="25"/>
      <c r="Z143" s="25"/>
      <c r="AA143" s="25"/>
      <c r="AB143" s="24">
        <f>763000</f>
        <v>763000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763000</f>
        <v>763000</v>
      </c>
      <c r="AX143" s="24"/>
      <c r="AY143" s="25" t="s">
        <v>74</v>
      </c>
      <c r="AZ143" s="25"/>
      <c r="BA143" s="24">
        <f>50312.51</f>
        <v>50312.51</v>
      </c>
      <c r="BB143" s="24"/>
      <c r="BC143" s="24"/>
      <c r="BD143" s="25" t="s">
        <v>74</v>
      </c>
      <c r="BE143" s="25"/>
      <c r="BF143" s="24">
        <f>50312.51</f>
        <v>50312.51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50312.51</f>
        <v>50312.51</v>
      </c>
      <c r="BR143" s="24"/>
      <c r="BS143" s="24"/>
      <c r="BT143" s="27" t="s">
        <v>74</v>
      </c>
    </row>
    <row r="144" spans="1:72" s="1" customFormat="1" ht="24" customHeight="1">
      <c r="A144" s="16" t="s">
        <v>212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191</v>
      </c>
      <c r="N144" s="23"/>
      <c r="O144" s="23"/>
      <c r="P144" s="31" t="s">
        <v>294</v>
      </c>
      <c r="Q144" s="31"/>
      <c r="R144" s="31"/>
      <c r="S144" s="31"/>
      <c r="T144" s="31"/>
      <c r="U144" s="24">
        <f>763000</f>
        <v>763000</v>
      </c>
      <c r="V144" s="24"/>
      <c r="W144" s="24"/>
      <c r="X144" s="25" t="s">
        <v>74</v>
      </c>
      <c r="Y144" s="25"/>
      <c r="Z144" s="25"/>
      <c r="AA144" s="25"/>
      <c r="AB144" s="24">
        <f>763000</f>
        <v>763000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763000</f>
        <v>763000</v>
      </c>
      <c r="AX144" s="24"/>
      <c r="AY144" s="25" t="s">
        <v>74</v>
      </c>
      <c r="AZ144" s="25"/>
      <c r="BA144" s="24">
        <f>50312.51</f>
        <v>50312.51</v>
      </c>
      <c r="BB144" s="24"/>
      <c r="BC144" s="24"/>
      <c r="BD144" s="25" t="s">
        <v>74</v>
      </c>
      <c r="BE144" s="25"/>
      <c r="BF144" s="24">
        <f>50312.51</f>
        <v>50312.51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50312.51</f>
        <v>50312.51</v>
      </c>
      <c r="BR144" s="24"/>
      <c r="BS144" s="24"/>
      <c r="BT144" s="27" t="s">
        <v>74</v>
      </c>
    </row>
    <row r="145" spans="1:72" s="1" customFormat="1" ht="13.5" customHeight="1">
      <c r="A145" s="16" t="s">
        <v>214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191</v>
      </c>
      <c r="N145" s="23"/>
      <c r="O145" s="23"/>
      <c r="P145" s="31" t="s">
        <v>295</v>
      </c>
      <c r="Q145" s="31"/>
      <c r="R145" s="31"/>
      <c r="S145" s="31"/>
      <c r="T145" s="31"/>
      <c r="U145" s="24">
        <f>763000</f>
        <v>763000</v>
      </c>
      <c r="V145" s="24"/>
      <c r="W145" s="24"/>
      <c r="X145" s="25" t="s">
        <v>74</v>
      </c>
      <c r="Y145" s="25"/>
      <c r="Z145" s="25"/>
      <c r="AA145" s="25"/>
      <c r="AB145" s="24">
        <f>763000</f>
        <v>763000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763000</f>
        <v>763000</v>
      </c>
      <c r="AX145" s="24"/>
      <c r="AY145" s="25" t="s">
        <v>74</v>
      </c>
      <c r="AZ145" s="25"/>
      <c r="BA145" s="24">
        <f>50312.51</f>
        <v>50312.51</v>
      </c>
      <c r="BB145" s="24"/>
      <c r="BC145" s="24"/>
      <c r="BD145" s="25" t="s">
        <v>74</v>
      </c>
      <c r="BE145" s="25"/>
      <c r="BF145" s="24">
        <f>50312.51</f>
        <v>50312.51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50312.51</f>
        <v>50312.51</v>
      </c>
      <c r="BR145" s="24"/>
      <c r="BS145" s="24"/>
      <c r="BT145" s="27" t="s">
        <v>74</v>
      </c>
    </row>
    <row r="146" spans="1:72" s="1" customFormat="1" ht="13.5" customHeight="1">
      <c r="A146" s="16" t="s">
        <v>296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191</v>
      </c>
      <c r="N146" s="23"/>
      <c r="O146" s="23"/>
      <c r="P146" s="31" t="s">
        <v>297</v>
      </c>
      <c r="Q146" s="31"/>
      <c r="R146" s="31"/>
      <c r="S146" s="31"/>
      <c r="T146" s="31"/>
      <c r="U146" s="24">
        <f>16888660</f>
        <v>16888660</v>
      </c>
      <c r="V146" s="24"/>
      <c r="W146" s="24"/>
      <c r="X146" s="25" t="s">
        <v>74</v>
      </c>
      <c r="Y146" s="25"/>
      <c r="Z146" s="25"/>
      <c r="AA146" s="25"/>
      <c r="AB146" s="24">
        <f>16888660</f>
        <v>16888660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16888660</f>
        <v>16888660</v>
      </c>
      <c r="AX146" s="24"/>
      <c r="AY146" s="25" t="s">
        <v>74</v>
      </c>
      <c r="AZ146" s="25"/>
      <c r="BA146" s="24">
        <f>221475.72</f>
        <v>221475.72</v>
      </c>
      <c r="BB146" s="24"/>
      <c r="BC146" s="24"/>
      <c r="BD146" s="25" t="s">
        <v>74</v>
      </c>
      <c r="BE146" s="25"/>
      <c r="BF146" s="24">
        <f>221475.72</f>
        <v>221475.72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221475.72</f>
        <v>221475.72</v>
      </c>
      <c r="BR146" s="24"/>
      <c r="BS146" s="24"/>
      <c r="BT146" s="27" t="s">
        <v>74</v>
      </c>
    </row>
    <row r="147" spans="1:72" s="1" customFormat="1" ht="54.75" customHeight="1">
      <c r="A147" s="16" t="s">
        <v>196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191</v>
      </c>
      <c r="N147" s="23"/>
      <c r="O147" s="23"/>
      <c r="P147" s="31" t="s">
        <v>298</v>
      </c>
      <c r="Q147" s="31"/>
      <c r="R147" s="31"/>
      <c r="S147" s="31"/>
      <c r="T147" s="31"/>
      <c r="U147" s="24">
        <f>2122786</f>
        <v>2122786</v>
      </c>
      <c r="V147" s="24"/>
      <c r="W147" s="24"/>
      <c r="X147" s="25" t="s">
        <v>74</v>
      </c>
      <c r="Y147" s="25"/>
      <c r="Z147" s="25"/>
      <c r="AA147" s="25"/>
      <c r="AB147" s="24">
        <f>2122786</f>
        <v>2122786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2122786</f>
        <v>2122786</v>
      </c>
      <c r="AX147" s="24"/>
      <c r="AY147" s="25" t="s">
        <v>74</v>
      </c>
      <c r="AZ147" s="25"/>
      <c r="BA147" s="24">
        <f>56297.48</f>
        <v>56297.48</v>
      </c>
      <c r="BB147" s="24"/>
      <c r="BC147" s="24"/>
      <c r="BD147" s="25" t="s">
        <v>74</v>
      </c>
      <c r="BE147" s="25"/>
      <c r="BF147" s="24">
        <f>56297.48</f>
        <v>56297.48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56297.48</f>
        <v>56297.48</v>
      </c>
      <c r="BR147" s="24"/>
      <c r="BS147" s="24"/>
      <c r="BT147" s="27" t="s">
        <v>74</v>
      </c>
    </row>
    <row r="148" spans="1:72" s="1" customFormat="1" ht="13.5" customHeight="1">
      <c r="A148" s="16" t="s">
        <v>244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191</v>
      </c>
      <c r="N148" s="23"/>
      <c r="O148" s="23"/>
      <c r="P148" s="31" t="s">
        <v>299</v>
      </c>
      <c r="Q148" s="31"/>
      <c r="R148" s="31"/>
      <c r="S148" s="31"/>
      <c r="T148" s="31"/>
      <c r="U148" s="24">
        <f>2122786</f>
        <v>2122786</v>
      </c>
      <c r="V148" s="24"/>
      <c r="W148" s="24"/>
      <c r="X148" s="25" t="s">
        <v>74</v>
      </c>
      <c r="Y148" s="25"/>
      <c r="Z148" s="25"/>
      <c r="AA148" s="25"/>
      <c r="AB148" s="24">
        <f>2122786</f>
        <v>2122786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2122786</f>
        <v>2122786</v>
      </c>
      <c r="AX148" s="24"/>
      <c r="AY148" s="25" t="s">
        <v>74</v>
      </c>
      <c r="AZ148" s="25"/>
      <c r="BA148" s="24">
        <f>56297.48</f>
        <v>56297.48</v>
      </c>
      <c r="BB148" s="24"/>
      <c r="BC148" s="24"/>
      <c r="BD148" s="25" t="s">
        <v>74</v>
      </c>
      <c r="BE148" s="25"/>
      <c r="BF148" s="24">
        <f>56297.48</f>
        <v>56297.48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56297.48</f>
        <v>56297.48</v>
      </c>
      <c r="BR148" s="24"/>
      <c r="BS148" s="24"/>
      <c r="BT148" s="27" t="s">
        <v>74</v>
      </c>
    </row>
    <row r="149" spans="1:72" s="1" customFormat="1" ht="13.5" customHeight="1">
      <c r="A149" s="16" t="s">
        <v>246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191</v>
      </c>
      <c r="N149" s="23"/>
      <c r="O149" s="23"/>
      <c r="P149" s="31" t="s">
        <v>300</v>
      </c>
      <c r="Q149" s="31"/>
      <c r="R149" s="31"/>
      <c r="S149" s="31"/>
      <c r="T149" s="31"/>
      <c r="U149" s="24">
        <f>1628316</f>
        <v>1628316</v>
      </c>
      <c r="V149" s="24"/>
      <c r="W149" s="24"/>
      <c r="X149" s="25" t="s">
        <v>74</v>
      </c>
      <c r="Y149" s="25"/>
      <c r="Z149" s="25"/>
      <c r="AA149" s="25"/>
      <c r="AB149" s="24">
        <f>1628316</f>
        <v>1628316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1628316</f>
        <v>1628316</v>
      </c>
      <c r="AX149" s="24"/>
      <c r="AY149" s="25" t="s">
        <v>74</v>
      </c>
      <c r="AZ149" s="25"/>
      <c r="BA149" s="24">
        <f>56297.48</f>
        <v>56297.48</v>
      </c>
      <c r="BB149" s="24"/>
      <c r="BC149" s="24"/>
      <c r="BD149" s="25" t="s">
        <v>74</v>
      </c>
      <c r="BE149" s="25"/>
      <c r="BF149" s="24">
        <f>56297.48</f>
        <v>56297.48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56297.48</f>
        <v>56297.48</v>
      </c>
      <c r="BR149" s="24"/>
      <c r="BS149" s="24"/>
      <c r="BT149" s="27" t="s">
        <v>74</v>
      </c>
    </row>
    <row r="150" spans="1:72" s="1" customFormat="1" ht="33.75" customHeight="1">
      <c r="A150" s="16" t="s">
        <v>248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191</v>
      </c>
      <c r="N150" s="23"/>
      <c r="O150" s="23"/>
      <c r="P150" s="31" t="s">
        <v>301</v>
      </c>
      <c r="Q150" s="31"/>
      <c r="R150" s="31"/>
      <c r="S150" s="31"/>
      <c r="T150" s="31"/>
      <c r="U150" s="24">
        <f>494470</f>
        <v>494470</v>
      </c>
      <c r="V150" s="24"/>
      <c r="W150" s="24"/>
      <c r="X150" s="25" t="s">
        <v>74</v>
      </c>
      <c r="Y150" s="25"/>
      <c r="Z150" s="25"/>
      <c r="AA150" s="25"/>
      <c r="AB150" s="24">
        <f>494470</f>
        <v>494470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494470</f>
        <v>494470</v>
      </c>
      <c r="AX150" s="24"/>
      <c r="AY150" s="25" t="s">
        <v>74</v>
      </c>
      <c r="AZ150" s="25"/>
      <c r="BA150" s="25" t="s">
        <v>74</v>
      </c>
      <c r="BB150" s="25"/>
      <c r="BC150" s="25"/>
      <c r="BD150" s="25" t="s">
        <v>74</v>
      </c>
      <c r="BE150" s="25"/>
      <c r="BF150" s="25" t="s">
        <v>74</v>
      </c>
      <c r="BG150" s="25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5" t="s">
        <v>74</v>
      </c>
      <c r="BR150" s="25"/>
      <c r="BS150" s="25"/>
      <c r="BT150" s="27" t="s">
        <v>74</v>
      </c>
    </row>
    <row r="151" spans="1:72" s="1" customFormat="1" ht="24" customHeight="1">
      <c r="A151" s="16" t="s">
        <v>210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191</v>
      </c>
      <c r="N151" s="23"/>
      <c r="O151" s="23"/>
      <c r="P151" s="31" t="s">
        <v>302</v>
      </c>
      <c r="Q151" s="31"/>
      <c r="R151" s="31"/>
      <c r="S151" s="31"/>
      <c r="T151" s="31"/>
      <c r="U151" s="24">
        <f>14715874</f>
        <v>14715874</v>
      </c>
      <c r="V151" s="24"/>
      <c r="W151" s="24"/>
      <c r="X151" s="25" t="s">
        <v>74</v>
      </c>
      <c r="Y151" s="25"/>
      <c r="Z151" s="25"/>
      <c r="AA151" s="25"/>
      <c r="AB151" s="24">
        <f>14715874</f>
        <v>14715874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14715874</f>
        <v>14715874</v>
      </c>
      <c r="AX151" s="24"/>
      <c r="AY151" s="25" t="s">
        <v>74</v>
      </c>
      <c r="AZ151" s="25"/>
      <c r="BA151" s="24">
        <f>165178.24</f>
        <v>165178.24</v>
      </c>
      <c r="BB151" s="24"/>
      <c r="BC151" s="24"/>
      <c r="BD151" s="25" t="s">
        <v>74</v>
      </c>
      <c r="BE151" s="25"/>
      <c r="BF151" s="24">
        <f>165178.24</f>
        <v>165178.24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165178.24</f>
        <v>165178.24</v>
      </c>
      <c r="BR151" s="24"/>
      <c r="BS151" s="24"/>
      <c r="BT151" s="27" t="s">
        <v>74</v>
      </c>
    </row>
    <row r="152" spans="1:72" s="1" customFormat="1" ht="24" customHeight="1">
      <c r="A152" s="16" t="s">
        <v>212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191</v>
      </c>
      <c r="N152" s="23"/>
      <c r="O152" s="23"/>
      <c r="P152" s="31" t="s">
        <v>303</v>
      </c>
      <c r="Q152" s="31"/>
      <c r="R152" s="31"/>
      <c r="S152" s="31"/>
      <c r="T152" s="31"/>
      <c r="U152" s="24">
        <f>14715874</f>
        <v>14715874</v>
      </c>
      <c r="V152" s="24"/>
      <c r="W152" s="24"/>
      <c r="X152" s="25" t="s">
        <v>74</v>
      </c>
      <c r="Y152" s="25"/>
      <c r="Z152" s="25"/>
      <c r="AA152" s="25"/>
      <c r="AB152" s="24">
        <f>14715874</f>
        <v>14715874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14715874</f>
        <v>14715874</v>
      </c>
      <c r="AX152" s="24"/>
      <c r="AY152" s="25" t="s">
        <v>74</v>
      </c>
      <c r="AZ152" s="25"/>
      <c r="BA152" s="24">
        <f>165178.24</f>
        <v>165178.24</v>
      </c>
      <c r="BB152" s="24"/>
      <c r="BC152" s="24"/>
      <c r="BD152" s="25" t="s">
        <v>74</v>
      </c>
      <c r="BE152" s="25"/>
      <c r="BF152" s="24">
        <f>165178.24</f>
        <v>165178.24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165178.24</f>
        <v>165178.24</v>
      </c>
      <c r="BR152" s="24"/>
      <c r="BS152" s="24"/>
      <c r="BT152" s="27" t="s">
        <v>74</v>
      </c>
    </row>
    <row r="153" spans="1:72" s="1" customFormat="1" ht="13.5" customHeight="1">
      <c r="A153" s="16" t="s">
        <v>214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191</v>
      </c>
      <c r="N153" s="23"/>
      <c r="O153" s="23"/>
      <c r="P153" s="31" t="s">
        <v>304</v>
      </c>
      <c r="Q153" s="31"/>
      <c r="R153" s="31"/>
      <c r="S153" s="31"/>
      <c r="T153" s="31"/>
      <c r="U153" s="24">
        <f>12515874</f>
        <v>12515874</v>
      </c>
      <c r="V153" s="24"/>
      <c r="W153" s="24"/>
      <c r="X153" s="25" t="s">
        <v>74</v>
      </c>
      <c r="Y153" s="25"/>
      <c r="Z153" s="25"/>
      <c r="AA153" s="25"/>
      <c r="AB153" s="24">
        <f>12515874</f>
        <v>12515874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12515874</f>
        <v>12515874</v>
      </c>
      <c r="AX153" s="24"/>
      <c r="AY153" s="25" t="s">
        <v>74</v>
      </c>
      <c r="AZ153" s="25"/>
      <c r="BA153" s="24">
        <f>69133.74</f>
        <v>69133.74</v>
      </c>
      <c r="BB153" s="24"/>
      <c r="BC153" s="24"/>
      <c r="BD153" s="25" t="s">
        <v>74</v>
      </c>
      <c r="BE153" s="25"/>
      <c r="BF153" s="24">
        <f>69133.74</f>
        <v>69133.74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69133.74</f>
        <v>69133.74</v>
      </c>
      <c r="BR153" s="24"/>
      <c r="BS153" s="24"/>
      <c r="BT153" s="27" t="s">
        <v>74</v>
      </c>
    </row>
    <row r="154" spans="1:72" s="1" customFormat="1" ht="13.5" customHeight="1">
      <c r="A154" s="16" t="s">
        <v>216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191</v>
      </c>
      <c r="N154" s="23"/>
      <c r="O154" s="23"/>
      <c r="P154" s="31" t="s">
        <v>305</v>
      </c>
      <c r="Q154" s="31"/>
      <c r="R154" s="31"/>
      <c r="S154" s="31"/>
      <c r="T154" s="31"/>
      <c r="U154" s="24">
        <f>2200000</f>
        <v>2200000</v>
      </c>
      <c r="V154" s="24"/>
      <c r="W154" s="24"/>
      <c r="X154" s="25" t="s">
        <v>74</v>
      </c>
      <c r="Y154" s="25"/>
      <c r="Z154" s="25"/>
      <c r="AA154" s="25"/>
      <c r="AB154" s="24">
        <f>2200000</f>
        <v>2200000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2200000</f>
        <v>2200000</v>
      </c>
      <c r="AX154" s="24"/>
      <c r="AY154" s="25" t="s">
        <v>74</v>
      </c>
      <c r="AZ154" s="25"/>
      <c r="BA154" s="24">
        <f>96044.5</f>
        <v>96044.5</v>
      </c>
      <c r="BB154" s="24"/>
      <c r="BC154" s="24"/>
      <c r="BD154" s="25" t="s">
        <v>74</v>
      </c>
      <c r="BE154" s="25"/>
      <c r="BF154" s="24">
        <f>96044.5</f>
        <v>96044.5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96044.5</f>
        <v>96044.5</v>
      </c>
      <c r="BR154" s="24"/>
      <c r="BS154" s="24"/>
      <c r="BT154" s="27" t="s">
        <v>74</v>
      </c>
    </row>
    <row r="155" spans="1:72" s="1" customFormat="1" ht="13.5" customHeight="1">
      <c r="A155" s="16" t="s">
        <v>218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191</v>
      </c>
      <c r="N155" s="23"/>
      <c r="O155" s="23"/>
      <c r="P155" s="31" t="s">
        <v>306</v>
      </c>
      <c r="Q155" s="31"/>
      <c r="R155" s="31"/>
      <c r="S155" s="31"/>
      <c r="T155" s="31"/>
      <c r="U155" s="24">
        <f>50000</f>
        <v>50000</v>
      </c>
      <c r="V155" s="24"/>
      <c r="W155" s="24"/>
      <c r="X155" s="25" t="s">
        <v>74</v>
      </c>
      <c r="Y155" s="25"/>
      <c r="Z155" s="25"/>
      <c r="AA155" s="25"/>
      <c r="AB155" s="24">
        <f>50000</f>
        <v>50000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50000</f>
        <v>50000</v>
      </c>
      <c r="AX155" s="24"/>
      <c r="AY155" s="25" t="s">
        <v>74</v>
      </c>
      <c r="AZ155" s="25"/>
      <c r="BA155" s="25" t="s">
        <v>74</v>
      </c>
      <c r="BB155" s="25"/>
      <c r="BC155" s="25"/>
      <c r="BD155" s="25" t="s">
        <v>74</v>
      </c>
      <c r="BE155" s="25"/>
      <c r="BF155" s="25" t="s">
        <v>74</v>
      </c>
      <c r="BG155" s="25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5" t="s">
        <v>74</v>
      </c>
      <c r="BR155" s="25"/>
      <c r="BS155" s="25"/>
      <c r="BT155" s="27" t="s">
        <v>74</v>
      </c>
    </row>
    <row r="156" spans="1:72" s="1" customFormat="1" ht="13.5" customHeight="1">
      <c r="A156" s="16" t="s">
        <v>220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191</v>
      </c>
      <c r="N156" s="23"/>
      <c r="O156" s="23"/>
      <c r="P156" s="31" t="s">
        <v>307</v>
      </c>
      <c r="Q156" s="31"/>
      <c r="R156" s="31"/>
      <c r="S156" s="31"/>
      <c r="T156" s="31"/>
      <c r="U156" s="24">
        <f>50000</f>
        <v>50000</v>
      </c>
      <c r="V156" s="24"/>
      <c r="W156" s="24"/>
      <c r="X156" s="25" t="s">
        <v>74</v>
      </c>
      <c r="Y156" s="25"/>
      <c r="Z156" s="25"/>
      <c r="AA156" s="25"/>
      <c r="AB156" s="24">
        <f>50000</f>
        <v>50000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50000</f>
        <v>50000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24" customHeight="1">
      <c r="A157" s="16" t="s">
        <v>222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191</v>
      </c>
      <c r="N157" s="23"/>
      <c r="O157" s="23"/>
      <c r="P157" s="31" t="s">
        <v>308</v>
      </c>
      <c r="Q157" s="31"/>
      <c r="R157" s="31"/>
      <c r="S157" s="31"/>
      <c r="T157" s="31"/>
      <c r="U157" s="24">
        <f>40000</f>
        <v>40000</v>
      </c>
      <c r="V157" s="24"/>
      <c r="W157" s="24"/>
      <c r="X157" s="25" t="s">
        <v>74</v>
      </c>
      <c r="Y157" s="25"/>
      <c r="Z157" s="25"/>
      <c r="AA157" s="25"/>
      <c r="AB157" s="24">
        <f>40000</f>
        <v>40000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40000</f>
        <v>40000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13.5" customHeight="1">
      <c r="A158" s="16" t="s">
        <v>224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191</v>
      </c>
      <c r="N158" s="23"/>
      <c r="O158" s="23"/>
      <c r="P158" s="31" t="s">
        <v>309</v>
      </c>
      <c r="Q158" s="31"/>
      <c r="R158" s="31"/>
      <c r="S158" s="31"/>
      <c r="T158" s="31"/>
      <c r="U158" s="24">
        <f>10000</f>
        <v>10000</v>
      </c>
      <c r="V158" s="24"/>
      <c r="W158" s="24"/>
      <c r="X158" s="25" t="s">
        <v>74</v>
      </c>
      <c r="Y158" s="25"/>
      <c r="Z158" s="25"/>
      <c r="AA158" s="25"/>
      <c r="AB158" s="24">
        <f>10000</f>
        <v>10000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10000</f>
        <v>10000</v>
      </c>
      <c r="AX158" s="24"/>
      <c r="AY158" s="25" t="s">
        <v>74</v>
      </c>
      <c r="AZ158" s="25"/>
      <c r="BA158" s="25" t="s">
        <v>74</v>
      </c>
      <c r="BB158" s="25"/>
      <c r="BC158" s="25"/>
      <c r="BD158" s="25" t="s">
        <v>74</v>
      </c>
      <c r="BE158" s="25"/>
      <c r="BF158" s="25" t="s">
        <v>74</v>
      </c>
      <c r="BG158" s="25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5" t="s">
        <v>74</v>
      </c>
      <c r="BR158" s="25"/>
      <c r="BS158" s="25"/>
      <c r="BT158" s="27" t="s">
        <v>74</v>
      </c>
    </row>
    <row r="159" spans="1:72" s="1" customFormat="1" ht="13.5" customHeight="1">
      <c r="A159" s="16" t="s">
        <v>310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191</v>
      </c>
      <c r="N159" s="23"/>
      <c r="O159" s="23"/>
      <c r="P159" s="31" t="s">
        <v>311</v>
      </c>
      <c r="Q159" s="31"/>
      <c r="R159" s="31"/>
      <c r="S159" s="31"/>
      <c r="T159" s="31"/>
      <c r="U159" s="24">
        <f>155500</f>
        <v>155500</v>
      </c>
      <c r="V159" s="24"/>
      <c r="W159" s="24"/>
      <c r="X159" s="25" t="s">
        <v>74</v>
      </c>
      <c r="Y159" s="25"/>
      <c r="Z159" s="25"/>
      <c r="AA159" s="25"/>
      <c r="AB159" s="24">
        <f>155500</f>
        <v>155500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155500</f>
        <v>155500</v>
      </c>
      <c r="AX159" s="24"/>
      <c r="AY159" s="25" t="s">
        <v>74</v>
      </c>
      <c r="AZ159" s="25"/>
      <c r="BA159" s="25" t="s">
        <v>74</v>
      </c>
      <c r="BB159" s="25"/>
      <c r="BC159" s="25"/>
      <c r="BD159" s="25" t="s">
        <v>74</v>
      </c>
      <c r="BE159" s="25"/>
      <c r="BF159" s="25" t="s">
        <v>74</v>
      </c>
      <c r="BG159" s="25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5" t="s">
        <v>74</v>
      </c>
      <c r="BR159" s="25"/>
      <c r="BS159" s="25"/>
      <c r="BT159" s="27" t="s">
        <v>74</v>
      </c>
    </row>
    <row r="160" spans="1:72" s="1" customFormat="1" ht="24" customHeight="1">
      <c r="A160" s="16" t="s">
        <v>312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191</v>
      </c>
      <c r="N160" s="23"/>
      <c r="O160" s="23"/>
      <c r="P160" s="31" t="s">
        <v>313</v>
      </c>
      <c r="Q160" s="31"/>
      <c r="R160" s="31"/>
      <c r="S160" s="31"/>
      <c r="T160" s="31"/>
      <c r="U160" s="24">
        <f>30000</f>
        <v>30000</v>
      </c>
      <c r="V160" s="24"/>
      <c r="W160" s="24"/>
      <c r="X160" s="25" t="s">
        <v>74</v>
      </c>
      <c r="Y160" s="25"/>
      <c r="Z160" s="25"/>
      <c r="AA160" s="25"/>
      <c r="AB160" s="24">
        <f>30000</f>
        <v>30000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30000</f>
        <v>30000</v>
      </c>
      <c r="AX160" s="24"/>
      <c r="AY160" s="25" t="s">
        <v>74</v>
      </c>
      <c r="AZ160" s="25"/>
      <c r="BA160" s="25" t="s">
        <v>74</v>
      </c>
      <c r="BB160" s="25"/>
      <c r="BC160" s="25"/>
      <c r="BD160" s="25" t="s">
        <v>74</v>
      </c>
      <c r="BE160" s="25"/>
      <c r="BF160" s="25" t="s">
        <v>74</v>
      </c>
      <c r="BG160" s="25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5" t="s">
        <v>74</v>
      </c>
      <c r="BR160" s="25"/>
      <c r="BS160" s="25"/>
      <c r="BT160" s="27" t="s">
        <v>74</v>
      </c>
    </row>
    <row r="161" spans="1:72" s="1" customFormat="1" ht="24" customHeight="1">
      <c r="A161" s="16" t="s">
        <v>210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191</v>
      </c>
      <c r="N161" s="23"/>
      <c r="O161" s="23"/>
      <c r="P161" s="31" t="s">
        <v>314</v>
      </c>
      <c r="Q161" s="31"/>
      <c r="R161" s="31"/>
      <c r="S161" s="31"/>
      <c r="T161" s="31"/>
      <c r="U161" s="24">
        <f>30000</f>
        <v>30000</v>
      </c>
      <c r="V161" s="24"/>
      <c r="W161" s="24"/>
      <c r="X161" s="25" t="s">
        <v>74</v>
      </c>
      <c r="Y161" s="25"/>
      <c r="Z161" s="25"/>
      <c r="AA161" s="25"/>
      <c r="AB161" s="24">
        <f>30000</f>
        <v>30000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30000</f>
        <v>30000</v>
      </c>
      <c r="AX161" s="24"/>
      <c r="AY161" s="25" t="s">
        <v>74</v>
      </c>
      <c r="AZ161" s="25"/>
      <c r="BA161" s="25" t="s">
        <v>74</v>
      </c>
      <c r="BB161" s="25"/>
      <c r="BC161" s="25"/>
      <c r="BD161" s="25" t="s">
        <v>74</v>
      </c>
      <c r="BE161" s="25"/>
      <c r="BF161" s="25" t="s">
        <v>74</v>
      </c>
      <c r="BG161" s="25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5" t="s">
        <v>74</v>
      </c>
      <c r="BR161" s="25"/>
      <c r="BS161" s="25"/>
      <c r="BT161" s="27" t="s">
        <v>74</v>
      </c>
    </row>
    <row r="162" spans="1:72" s="1" customFormat="1" ht="24" customHeight="1">
      <c r="A162" s="16" t="s">
        <v>212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191</v>
      </c>
      <c r="N162" s="23"/>
      <c r="O162" s="23"/>
      <c r="P162" s="31" t="s">
        <v>315</v>
      </c>
      <c r="Q162" s="31"/>
      <c r="R162" s="31"/>
      <c r="S162" s="31"/>
      <c r="T162" s="31"/>
      <c r="U162" s="24">
        <f>30000</f>
        <v>30000</v>
      </c>
      <c r="V162" s="24"/>
      <c r="W162" s="24"/>
      <c r="X162" s="25" t="s">
        <v>74</v>
      </c>
      <c r="Y162" s="25"/>
      <c r="Z162" s="25"/>
      <c r="AA162" s="25"/>
      <c r="AB162" s="24">
        <f>30000</f>
        <v>30000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30000</f>
        <v>30000</v>
      </c>
      <c r="AX162" s="24"/>
      <c r="AY162" s="25" t="s">
        <v>74</v>
      </c>
      <c r="AZ162" s="25"/>
      <c r="BA162" s="25" t="s">
        <v>74</v>
      </c>
      <c r="BB162" s="25"/>
      <c r="BC162" s="25"/>
      <c r="BD162" s="25" t="s">
        <v>74</v>
      </c>
      <c r="BE162" s="25"/>
      <c r="BF162" s="25" t="s">
        <v>74</v>
      </c>
      <c r="BG162" s="25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5" t="s">
        <v>74</v>
      </c>
      <c r="BR162" s="25"/>
      <c r="BS162" s="25"/>
      <c r="BT162" s="27" t="s">
        <v>74</v>
      </c>
    </row>
    <row r="163" spans="1:72" s="1" customFormat="1" ht="13.5" customHeight="1">
      <c r="A163" s="16" t="s">
        <v>214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191</v>
      </c>
      <c r="N163" s="23"/>
      <c r="O163" s="23"/>
      <c r="P163" s="31" t="s">
        <v>316</v>
      </c>
      <c r="Q163" s="31"/>
      <c r="R163" s="31"/>
      <c r="S163" s="31"/>
      <c r="T163" s="31"/>
      <c r="U163" s="24">
        <f>30000</f>
        <v>30000</v>
      </c>
      <c r="V163" s="24"/>
      <c r="W163" s="24"/>
      <c r="X163" s="25" t="s">
        <v>74</v>
      </c>
      <c r="Y163" s="25"/>
      <c r="Z163" s="25"/>
      <c r="AA163" s="25"/>
      <c r="AB163" s="24">
        <f>30000</f>
        <v>30000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30000</f>
        <v>30000</v>
      </c>
      <c r="AX163" s="24"/>
      <c r="AY163" s="25" t="s">
        <v>74</v>
      </c>
      <c r="AZ163" s="25"/>
      <c r="BA163" s="25" t="s">
        <v>74</v>
      </c>
      <c r="BB163" s="25"/>
      <c r="BC163" s="25"/>
      <c r="BD163" s="25" t="s">
        <v>74</v>
      </c>
      <c r="BE163" s="25"/>
      <c r="BF163" s="25" t="s">
        <v>74</v>
      </c>
      <c r="BG163" s="25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5" t="s">
        <v>74</v>
      </c>
      <c r="BR163" s="25"/>
      <c r="BS163" s="25"/>
      <c r="BT163" s="27" t="s">
        <v>74</v>
      </c>
    </row>
    <row r="164" spans="1:72" s="1" customFormat="1" ht="13.5" customHeight="1">
      <c r="A164" s="16" t="s">
        <v>317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191</v>
      </c>
      <c r="N164" s="23"/>
      <c r="O164" s="23"/>
      <c r="P164" s="31" t="s">
        <v>318</v>
      </c>
      <c r="Q164" s="31"/>
      <c r="R164" s="31"/>
      <c r="S164" s="31"/>
      <c r="T164" s="31"/>
      <c r="U164" s="24">
        <f>125500</f>
        <v>125500</v>
      </c>
      <c r="V164" s="24"/>
      <c r="W164" s="24"/>
      <c r="X164" s="25" t="s">
        <v>74</v>
      </c>
      <c r="Y164" s="25"/>
      <c r="Z164" s="25"/>
      <c r="AA164" s="25"/>
      <c r="AB164" s="24">
        <f>125500</f>
        <v>125500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125500</f>
        <v>125500</v>
      </c>
      <c r="AX164" s="24"/>
      <c r="AY164" s="25" t="s">
        <v>74</v>
      </c>
      <c r="AZ164" s="25"/>
      <c r="BA164" s="25" t="s">
        <v>74</v>
      </c>
      <c r="BB164" s="25"/>
      <c r="BC164" s="25"/>
      <c r="BD164" s="25" t="s">
        <v>74</v>
      </c>
      <c r="BE164" s="25"/>
      <c r="BF164" s="25" t="s">
        <v>74</v>
      </c>
      <c r="BG164" s="25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5" t="s">
        <v>74</v>
      </c>
      <c r="BR164" s="25"/>
      <c r="BS164" s="25"/>
      <c r="BT164" s="27" t="s">
        <v>74</v>
      </c>
    </row>
    <row r="165" spans="1:72" s="1" customFormat="1" ht="24" customHeight="1">
      <c r="A165" s="16" t="s">
        <v>210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191</v>
      </c>
      <c r="N165" s="23"/>
      <c r="O165" s="23"/>
      <c r="P165" s="31" t="s">
        <v>319</v>
      </c>
      <c r="Q165" s="31"/>
      <c r="R165" s="31"/>
      <c r="S165" s="31"/>
      <c r="T165" s="31"/>
      <c r="U165" s="24">
        <f>125500</f>
        <v>125500</v>
      </c>
      <c r="V165" s="24"/>
      <c r="W165" s="24"/>
      <c r="X165" s="25" t="s">
        <v>74</v>
      </c>
      <c r="Y165" s="25"/>
      <c r="Z165" s="25"/>
      <c r="AA165" s="25"/>
      <c r="AB165" s="24">
        <f>125500</f>
        <v>125500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125500</f>
        <v>125500</v>
      </c>
      <c r="AX165" s="24"/>
      <c r="AY165" s="25" t="s">
        <v>74</v>
      </c>
      <c r="AZ165" s="25"/>
      <c r="BA165" s="25" t="s">
        <v>74</v>
      </c>
      <c r="BB165" s="25"/>
      <c r="BC165" s="25"/>
      <c r="BD165" s="25" t="s">
        <v>74</v>
      </c>
      <c r="BE165" s="25"/>
      <c r="BF165" s="25" t="s">
        <v>74</v>
      </c>
      <c r="BG165" s="25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5" t="s">
        <v>74</v>
      </c>
      <c r="BR165" s="25"/>
      <c r="BS165" s="25"/>
      <c r="BT165" s="27" t="s">
        <v>74</v>
      </c>
    </row>
    <row r="166" spans="1:72" s="1" customFormat="1" ht="24" customHeight="1">
      <c r="A166" s="16" t="s">
        <v>212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191</v>
      </c>
      <c r="N166" s="23"/>
      <c r="O166" s="23"/>
      <c r="P166" s="31" t="s">
        <v>320</v>
      </c>
      <c r="Q166" s="31"/>
      <c r="R166" s="31"/>
      <c r="S166" s="31"/>
      <c r="T166" s="31"/>
      <c r="U166" s="24">
        <f>125500</f>
        <v>125500</v>
      </c>
      <c r="V166" s="24"/>
      <c r="W166" s="24"/>
      <c r="X166" s="25" t="s">
        <v>74</v>
      </c>
      <c r="Y166" s="25"/>
      <c r="Z166" s="25"/>
      <c r="AA166" s="25"/>
      <c r="AB166" s="24">
        <f>125500</f>
        <v>125500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125500</f>
        <v>125500</v>
      </c>
      <c r="AX166" s="24"/>
      <c r="AY166" s="25" t="s">
        <v>74</v>
      </c>
      <c r="AZ166" s="25"/>
      <c r="BA166" s="25" t="s">
        <v>74</v>
      </c>
      <c r="BB166" s="25"/>
      <c r="BC166" s="25"/>
      <c r="BD166" s="25" t="s">
        <v>74</v>
      </c>
      <c r="BE166" s="25"/>
      <c r="BF166" s="25" t="s">
        <v>74</v>
      </c>
      <c r="BG166" s="25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5" t="s">
        <v>74</v>
      </c>
      <c r="BR166" s="25"/>
      <c r="BS166" s="25"/>
      <c r="BT166" s="27" t="s">
        <v>74</v>
      </c>
    </row>
    <row r="167" spans="1:72" s="1" customFormat="1" ht="13.5" customHeight="1">
      <c r="A167" s="16" t="s">
        <v>214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191</v>
      </c>
      <c r="N167" s="23"/>
      <c r="O167" s="23"/>
      <c r="P167" s="31" t="s">
        <v>321</v>
      </c>
      <c r="Q167" s="31"/>
      <c r="R167" s="31"/>
      <c r="S167" s="31"/>
      <c r="T167" s="31"/>
      <c r="U167" s="24">
        <f>125500</f>
        <v>125500</v>
      </c>
      <c r="V167" s="24"/>
      <c r="W167" s="24"/>
      <c r="X167" s="25" t="s">
        <v>74</v>
      </c>
      <c r="Y167" s="25"/>
      <c r="Z167" s="25"/>
      <c r="AA167" s="25"/>
      <c r="AB167" s="24">
        <f>125500</f>
        <v>125500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125500</f>
        <v>125500</v>
      </c>
      <c r="AX167" s="24"/>
      <c r="AY167" s="25" t="s">
        <v>74</v>
      </c>
      <c r="AZ167" s="25"/>
      <c r="BA167" s="25" t="s">
        <v>74</v>
      </c>
      <c r="BB167" s="25"/>
      <c r="BC167" s="25"/>
      <c r="BD167" s="25" t="s">
        <v>74</v>
      </c>
      <c r="BE167" s="25"/>
      <c r="BF167" s="25" t="s">
        <v>74</v>
      </c>
      <c r="BG167" s="25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5" t="s">
        <v>74</v>
      </c>
      <c r="BR167" s="25"/>
      <c r="BS167" s="25"/>
      <c r="BT167" s="27" t="s">
        <v>74</v>
      </c>
    </row>
    <row r="168" spans="1:72" s="1" customFormat="1" ht="13.5" customHeight="1">
      <c r="A168" s="16" t="s">
        <v>322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191</v>
      </c>
      <c r="N168" s="23"/>
      <c r="O168" s="23"/>
      <c r="P168" s="31" t="s">
        <v>323</v>
      </c>
      <c r="Q168" s="31"/>
      <c r="R168" s="31"/>
      <c r="S168" s="31"/>
      <c r="T168" s="31"/>
      <c r="U168" s="24">
        <f>100000</f>
        <v>100000</v>
      </c>
      <c r="V168" s="24"/>
      <c r="W168" s="24"/>
      <c r="X168" s="25" t="s">
        <v>74</v>
      </c>
      <c r="Y168" s="25"/>
      <c r="Z168" s="25"/>
      <c r="AA168" s="25"/>
      <c r="AB168" s="24">
        <f>100000</f>
        <v>100000</v>
      </c>
      <c r="AC168" s="24"/>
      <c r="AD168" s="24"/>
      <c r="AE168" s="28">
        <f>49402</f>
        <v>49402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149402</f>
        <v>149402</v>
      </c>
      <c r="AX168" s="24"/>
      <c r="AY168" s="25" t="s">
        <v>74</v>
      </c>
      <c r="AZ168" s="25"/>
      <c r="BA168" s="25" t="s">
        <v>74</v>
      </c>
      <c r="BB168" s="25"/>
      <c r="BC168" s="25"/>
      <c r="BD168" s="25" t="s">
        <v>74</v>
      </c>
      <c r="BE168" s="25"/>
      <c r="BF168" s="25" t="s">
        <v>74</v>
      </c>
      <c r="BG168" s="25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5" t="s">
        <v>74</v>
      </c>
      <c r="BR168" s="25"/>
      <c r="BS168" s="25"/>
      <c r="BT168" s="27" t="s">
        <v>74</v>
      </c>
    </row>
    <row r="169" spans="1:72" s="1" customFormat="1" ht="13.5" customHeight="1">
      <c r="A169" s="16" t="s">
        <v>324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191</v>
      </c>
      <c r="N169" s="23"/>
      <c r="O169" s="23"/>
      <c r="P169" s="31" t="s">
        <v>325</v>
      </c>
      <c r="Q169" s="31"/>
      <c r="R169" s="31"/>
      <c r="S169" s="31"/>
      <c r="T169" s="31"/>
      <c r="U169" s="24">
        <f>100000</f>
        <v>100000</v>
      </c>
      <c r="V169" s="24"/>
      <c r="W169" s="24"/>
      <c r="X169" s="25" t="s">
        <v>74</v>
      </c>
      <c r="Y169" s="25"/>
      <c r="Z169" s="25"/>
      <c r="AA169" s="25"/>
      <c r="AB169" s="24">
        <f>100000</f>
        <v>100000</v>
      </c>
      <c r="AC169" s="24"/>
      <c r="AD169" s="24"/>
      <c r="AE169" s="28">
        <f>49402</f>
        <v>49402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149402</f>
        <v>149402</v>
      </c>
      <c r="AX169" s="24"/>
      <c r="AY169" s="25" t="s">
        <v>74</v>
      </c>
      <c r="AZ169" s="25"/>
      <c r="BA169" s="25" t="s">
        <v>74</v>
      </c>
      <c r="BB169" s="25"/>
      <c r="BC169" s="25"/>
      <c r="BD169" s="25" t="s">
        <v>74</v>
      </c>
      <c r="BE169" s="25"/>
      <c r="BF169" s="25" t="s">
        <v>74</v>
      </c>
      <c r="BG169" s="25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5" t="s">
        <v>74</v>
      </c>
      <c r="BR169" s="25"/>
      <c r="BS169" s="25"/>
      <c r="BT169" s="27" t="s">
        <v>74</v>
      </c>
    </row>
    <row r="170" spans="1:72" s="1" customFormat="1" ht="24" customHeight="1">
      <c r="A170" s="16" t="s">
        <v>210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191</v>
      </c>
      <c r="N170" s="23"/>
      <c r="O170" s="23"/>
      <c r="P170" s="31" t="s">
        <v>326</v>
      </c>
      <c r="Q170" s="31"/>
      <c r="R170" s="31"/>
      <c r="S170" s="31"/>
      <c r="T170" s="31"/>
      <c r="U170" s="24">
        <f>100000</f>
        <v>100000</v>
      </c>
      <c r="V170" s="24"/>
      <c r="W170" s="24"/>
      <c r="X170" s="25" t="s">
        <v>74</v>
      </c>
      <c r="Y170" s="25"/>
      <c r="Z170" s="25"/>
      <c r="AA170" s="25"/>
      <c r="AB170" s="24">
        <f>100000</f>
        <v>100000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100000</f>
        <v>100000</v>
      </c>
      <c r="AX170" s="24"/>
      <c r="AY170" s="25" t="s">
        <v>74</v>
      </c>
      <c r="AZ170" s="25"/>
      <c r="BA170" s="25" t="s">
        <v>74</v>
      </c>
      <c r="BB170" s="25"/>
      <c r="BC170" s="25"/>
      <c r="BD170" s="25" t="s">
        <v>74</v>
      </c>
      <c r="BE170" s="25"/>
      <c r="BF170" s="25" t="s">
        <v>74</v>
      </c>
      <c r="BG170" s="25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5" t="s">
        <v>74</v>
      </c>
      <c r="BR170" s="25"/>
      <c r="BS170" s="25"/>
      <c r="BT170" s="27" t="s">
        <v>74</v>
      </c>
    </row>
    <row r="171" spans="1:72" s="1" customFormat="1" ht="24" customHeight="1">
      <c r="A171" s="16" t="s">
        <v>212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191</v>
      </c>
      <c r="N171" s="23"/>
      <c r="O171" s="23"/>
      <c r="P171" s="31" t="s">
        <v>327</v>
      </c>
      <c r="Q171" s="31"/>
      <c r="R171" s="31"/>
      <c r="S171" s="31"/>
      <c r="T171" s="31"/>
      <c r="U171" s="24">
        <f>100000</f>
        <v>100000</v>
      </c>
      <c r="V171" s="24"/>
      <c r="W171" s="24"/>
      <c r="X171" s="25" t="s">
        <v>74</v>
      </c>
      <c r="Y171" s="25"/>
      <c r="Z171" s="25"/>
      <c r="AA171" s="25"/>
      <c r="AB171" s="24">
        <f>100000</f>
        <v>100000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100000</f>
        <v>100000</v>
      </c>
      <c r="AX171" s="24"/>
      <c r="AY171" s="25" t="s">
        <v>74</v>
      </c>
      <c r="AZ171" s="25"/>
      <c r="BA171" s="25" t="s">
        <v>74</v>
      </c>
      <c r="BB171" s="25"/>
      <c r="BC171" s="25"/>
      <c r="BD171" s="25" t="s">
        <v>74</v>
      </c>
      <c r="BE171" s="25"/>
      <c r="BF171" s="25" t="s">
        <v>74</v>
      </c>
      <c r="BG171" s="25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5" t="s">
        <v>74</v>
      </c>
      <c r="BR171" s="25"/>
      <c r="BS171" s="25"/>
      <c r="BT171" s="27" t="s">
        <v>74</v>
      </c>
    </row>
    <row r="172" spans="1:72" s="1" customFormat="1" ht="13.5" customHeight="1">
      <c r="A172" s="16" t="s">
        <v>214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191</v>
      </c>
      <c r="N172" s="23"/>
      <c r="O172" s="23"/>
      <c r="P172" s="31" t="s">
        <v>328</v>
      </c>
      <c r="Q172" s="31"/>
      <c r="R172" s="31"/>
      <c r="S172" s="31"/>
      <c r="T172" s="31"/>
      <c r="U172" s="24">
        <f>100000</f>
        <v>100000</v>
      </c>
      <c r="V172" s="24"/>
      <c r="W172" s="24"/>
      <c r="X172" s="25" t="s">
        <v>74</v>
      </c>
      <c r="Y172" s="25"/>
      <c r="Z172" s="25"/>
      <c r="AA172" s="25"/>
      <c r="AB172" s="24">
        <f>100000</f>
        <v>100000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100000</f>
        <v>100000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228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191</v>
      </c>
      <c r="N173" s="23"/>
      <c r="O173" s="23"/>
      <c r="P173" s="31" t="s">
        <v>329</v>
      </c>
      <c r="Q173" s="31"/>
      <c r="R173" s="31"/>
      <c r="S173" s="31"/>
      <c r="T173" s="31"/>
      <c r="U173" s="24">
        <f>0</f>
        <v>0</v>
      </c>
      <c r="V173" s="24"/>
      <c r="W173" s="24"/>
      <c r="X173" s="25" t="s">
        <v>74</v>
      </c>
      <c r="Y173" s="25"/>
      <c r="Z173" s="25"/>
      <c r="AA173" s="25"/>
      <c r="AB173" s="24">
        <f>0</f>
        <v>0</v>
      </c>
      <c r="AC173" s="24"/>
      <c r="AD173" s="24"/>
      <c r="AE173" s="28">
        <f>49402</f>
        <v>49402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49402</f>
        <v>49402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13.5" customHeight="1">
      <c r="A174" s="16" t="s">
        <v>178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191</v>
      </c>
      <c r="N174" s="23"/>
      <c r="O174" s="23"/>
      <c r="P174" s="31" t="s">
        <v>330</v>
      </c>
      <c r="Q174" s="31"/>
      <c r="R174" s="31"/>
      <c r="S174" s="31"/>
      <c r="T174" s="31"/>
      <c r="U174" s="24">
        <f>0</f>
        <v>0</v>
      </c>
      <c r="V174" s="24"/>
      <c r="W174" s="24"/>
      <c r="X174" s="25" t="s">
        <v>74</v>
      </c>
      <c r="Y174" s="25"/>
      <c r="Z174" s="25"/>
      <c r="AA174" s="25"/>
      <c r="AB174" s="24">
        <f>0</f>
        <v>0</v>
      </c>
      <c r="AC174" s="24"/>
      <c r="AD174" s="24"/>
      <c r="AE174" s="28">
        <f>49402</f>
        <v>49402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49402</f>
        <v>49402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331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191</v>
      </c>
      <c r="N175" s="23"/>
      <c r="O175" s="23"/>
      <c r="P175" s="31" t="s">
        <v>332</v>
      </c>
      <c r="Q175" s="31"/>
      <c r="R175" s="31"/>
      <c r="S175" s="31"/>
      <c r="T175" s="31"/>
      <c r="U175" s="24">
        <f>1180631</f>
        <v>1180631</v>
      </c>
      <c r="V175" s="24"/>
      <c r="W175" s="24"/>
      <c r="X175" s="25" t="s">
        <v>74</v>
      </c>
      <c r="Y175" s="25"/>
      <c r="Z175" s="25"/>
      <c r="AA175" s="25"/>
      <c r="AB175" s="24">
        <f>1180631</f>
        <v>1180631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1180631</f>
        <v>1180631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333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191</v>
      </c>
      <c r="N176" s="23"/>
      <c r="O176" s="23"/>
      <c r="P176" s="31" t="s">
        <v>334</v>
      </c>
      <c r="Q176" s="31"/>
      <c r="R176" s="31"/>
      <c r="S176" s="31"/>
      <c r="T176" s="31"/>
      <c r="U176" s="24">
        <f>226631</f>
        <v>226631</v>
      </c>
      <c r="V176" s="24"/>
      <c r="W176" s="24"/>
      <c r="X176" s="25" t="s">
        <v>74</v>
      </c>
      <c r="Y176" s="25"/>
      <c r="Z176" s="25"/>
      <c r="AA176" s="25"/>
      <c r="AB176" s="24">
        <f>226631</f>
        <v>226631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226631</f>
        <v>226631</v>
      </c>
      <c r="AX176" s="24"/>
      <c r="AY176" s="25" t="s">
        <v>74</v>
      </c>
      <c r="AZ176" s="25"/>
      <c r="BA176" s="25" t="s">
        <v>74</v>
      </c>
      <c r="BB176" s="25"/>
      <c r="BC176" s="25"/>
      <c r="BD176" s="25" t="s">
        <v>74</v>
      </c>
      <c r="BE176" s="25"/>
      <c r="BF176" s="25" t="s">
        <v>74</v>
      </c>
      <c r="BG176" s="25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5" t="s">
        <v>74</v>
      </c>
      <c r="BR176" s="25"/>
      <c r="BS176" s="25"/>
      <c r="BT176" s="27" t="s">
        <v>74</v>
      </c>
    </row>
    <row r="177" spans="1:72" s="1" customFormat="1" ht="13.5" customHeight="1">
      <c r="A177" s="16" t="s">
        <v>335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191</v>
      </c>
      <c r="N177" s="23"/>
      <c r="O177" s="23"/>
      <c r="P177" s="31" t="s">
        <v>336</v>
      </c>
      <c r="Q177" s="31"/>
      <c r="R177" s="31"/>
      <c r="S177" s="31"/>
      <c r="T177" s="31"/>
      <c r="U177" s="24">
        <f>226631</f>
        <v>226631</v>
      </c>
      <c r="V177" s="24"/>
      <c r="W177" s="24"/>
      <c r="X177" s="25" t="s">
        <v>74</v>
      </c>
      <c r="Y177" s="25"/>
      <c r="Z177" s="25"/>
      <c r="AA177" s="25"/>
      <c r="AB177" s="24">
        <f>226631</f>
        <v>226631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226631</f>
        <v>226631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24" customHeight="1">
      <c r="A178" s="16" t="s">
        <v>337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191</v>
      </c>
      <c r="N178" s="23"/>
      <c r="O178" s="23"/>
      <c r="P178" s="31" t="s">
        <v>338</v>
      </c>
      <c r="Q178" s="31"/>
      <c r="R178" s="31"/>
      <c r="S178" s="31"/>
      <c r="T178" s="31"/>
      <c r="U178" s="24">
        <f>226631</f>
        <v>226631</v>
      </c>
      <c r="V178" s="24"/>
      <c r="W178" s="24"/>
      <c r="X178" s="25" t="s">
        <v>74</v>
      </c>
      <c r="Y178" s="25"/>
      <c r="Z178" s="25"/>
      <c r="AA178" s="25"/>
      <c r="AB178" s="24">
        <f>226631</f>
        <v>226631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226631</f>
        <v>226631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339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191</v>
      </c>
      <c r="N179" s="23"/>
      <c r="O179" s="23"/>
      <c r="P179" s="31" t="s">
        <v>340</v>
      </c>
      <c r="Q179" s="31"/>
      <c r="R179" s="31"/>
      <c r="S179" s="31"/>
      <c r="T179" s="31"/>
      <c r="U179" s="24">
        <f>226631</f>
        <v>226631</v>
      </c>
      <c r="V179" s="24"/>
      <c r="W179" s="24"/>
      <c r="X179" s="25" t="s">
        <v>74</v>
      </c>
      <c r="Y179" s="25"/>
      <c r="Z179" s="25"/>
      <c r="AA179" s="25"/>
      <c r="AB179" s="24">
        <f>226631</f>
        <v>226631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226631</f>
        <v>226631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13.5" customHeight="1">
      <c r="A180" s="16" t="s">
        <v>341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191</v>
      </c>
      <c r="N180" s="23"/>
      <c r="O180" s="23"/>
      <c r="P180" s="31" t="s">
        <v>342</v>
      </c>
      <c r="Q180" s="31"/>
      <c r="R180" s="31"/>
      <c r="S180" s="31"/>
      <c r="T180" s="31"/>
      <c r="U180" s="24">
        <f>954000</f>
        <v>954000</v>
      </c>
      <c r="V180" s="24"/>
      <c r="W180" s="24"/>
      <c r="X180" s="25" t="s">
        <v>74</v>
      </c>
      <c r="Y180" s="25"/>
      <c r="Z180" s="25"/>
      <c r="AA180" s="25"/>
      <c r="AB180" s="24">
        <f>954000</f>
        <v>954000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954000</f>
        <v>954000</v>
      </c>
      <c r="AX180" s="24"/>
      <c r="AY180" s="25" t="s">
        <v>74</v>
      </c>
      <c r="AZ180" s="25"/>
      <c r="BA180" s="25" t="s">
        <v>74</v>
      </c>
      <c r="BB180" s="25"/>
      <c r="BC180" s="25"/>
      <c r="BD180" s="25" t="s">
        <v>74</v>
      </c>
      <c r="BE180" s="25"/>
      <c r="BF180" s="25" t="s">
        <v>74</v>
      </c>
      <c r="BG180" s="25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5" t="s">
        <v>74</v>
      </c>
      <c r="BR180" s="25"/>
      <c r="BS180" s="25"/>
      <c r="BT180" s="27" t="s">
        <v>74</v>
      </c>
    </row>
    <row r="181" spans="1:72" s="1" customFormat="1" ht="13.5" customHeight="1">
      <c r="A181" s="16" t="s">
        <v>335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191</v>
      </c>
      <c r="N181" s="23"/>
      <c r="O181" s="23"/>
      <c r="P181" s="31" t="s">
        <v>343</v>
      </c>
      <c r="Q181" s="31"/>
      <c r="R181" s="31"/>
      <c r="S181" s="31"/>
      <c r="T181" s="31"/>
      <c r="U181" s="24">
        <f>954000</f>
        <v>954000</v>
      </c>
      <c r="V181" s="24"/>
      <c r="W181" s="24"/>
      <c r="X181" s="25" t="s">
        <v>74</v>
      </c>
      <c r="Y181" s="25"/>
      <c r="Z181" s="25"/>
      <c r="AA181" s="25"/>
      <c r="AB181" s="24">
        <f>954000</f>
        <v>954000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954000</f>
        <v>954000</v>
      </c>
      <c r="AX181" s="24"/>
      <c r="AY181" s="25" t="s">
        <v>74</v>
      </c>
      <c r="AZ181" s="25"/>
      <c r="BA181" s="25" t="s">
        <v>74</v>
      </c>
      <c r="BB181" s="25"/>
      <c r="BC181" s="25"/>
      <c r="BD181" s="25" t="s">
        <v>74</v>
      </c>
      <c r="BE181" s="25"/>
      <c r="BF181" s="25" t="s">
        <v>74</v>
      </c>
      <c r="BG181" s="25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5" t="s">
        <v>74</v>
      </c>
      <c r="BR181" s="25"/>
      <c r="BS181" s="25"/>
      <c r="BT181" s="27" t="s">
        <v>74</v>
      </c>
    </row>
    <row r="182" spans="1:72" s="1" customFormat="1" ht="24" customHeight="1">
      <c r="A182" s="16" t="s">
        <v>344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191</v>
      </c>
      <c r="N182" s="23"/>
      <c r="O182" s="23"/>
      <c r="P182" s="31" t="s">
        <v>345</v>
      </c>
      <c r="Q182" s="31"/>
      <c r="R182" s="31"/>
      <c r="S182" s="31"/>
      <c r="T182" s="31"/>
      <c r="U182" s="24">
        <f>954000</f>
        <v>954000</v>
      </c>
      <c r="V182" s="24"/>
      <c r="W182" s="24"/>
      <c r="X182" s="25" t="s">
        <v>74</v>
      </c>
      <c r="Y182" s="25"/>
      <c r="Z182" s="25"/>
      <c r="AA182" s="25"/>
      <c r="AB182" s="24">
        <f>954000</f>
        <v>954000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954000</f>
        <v>954000</v>
      </c>
      <c r="AX182" s="24"/>
      <c r="AY182" s="25" t="s">
        <v>74</v>
      </c>
      <c r="AZ182" s="25"/>
      <c r="BA182" s="25" t="s">
        <v>74</v>
      </c>
      <c r="BB182" s="25"/>
      <c r="BC182" s="25"/>
      <c r="BD182" s="25" t="s">
        <v>74</v>
      </c>
      <c r="BE182" s="25"/>
      <c r="BF182" s="25" t="s">
        <v>74</v>
      </c>
      <c r="BG182" s="25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5" t="s">
        <v>74</v>
      </c>
      <c r="BR182" s="25"/>
      <c r="BS182" s="25"/>
      <c r="BT182" s="27" t="s">
        <v>74</v>
      </c>
    </row>
    <row r="183" spans="1:72" s="1" customFormat="1" ht="13.5" customHeight="1">
      <c r="A183" s="16" t="s">
        <v>346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191</v>
      </c>
      <c r="N183" s="23"/>
      <c r="O183" s="23"/>
      <c r="P183" s="31" t="s">
        <v>347</v>
      </c>
      <c r="Q183" s="31"/>
      <c r="R183" s="31"/>
      <c r="S183" s="31"/>
      <c r="T183" s="31"/>
      <c r="U183" s="24">
        <f>954000</f>
        <v>954000</v>
      </c>
      <c r="V183" s="24"/>
      <c r="W183" s="24"/>
      <c r="X183" s="25" t="s">
        <v>74</v>
      </c>
      <c r="Y183" s="25"/>
      <c r="Z183" s="25"/>
      <c r="AA183" s="25"/>
      <c r="AB183" s="24">
        <f>954000</f>
        <v>954000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954000</f>
        <v>954000</v>
      </c>
      <c r="AX183" s="24"/>
      <c r="AY183" s="25" t="s">
        <v>74</v>
      </c>
      <c r="AZ183" s="25"/>
      <c r="BA183" s="25" t="s">
        <v>74</v>
      </c>
      <c r="BB183" s="25"/>
      <c r="BC183" s="25"/>
      <c r="BD183" s="25" t="s">
        <v>74</v>
      </c>
      <c r="BE183" s="25"/>
      <c r="BF183" s="25" t="s">
        <v>74</v>
      </c>
      <c r="BG183" s="25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5" t="s">
        <v>74</v>
      </c>
      <c r="BR183" s="25"/>
      <c r="BS183" s="25"/>
      <c r="BT183" s="27" t="s">
        <v>74</v>
      </c>
    </row>
    <row r="184" spans="1:72" s="1" customFormat="1" ht="13.5" customHeight="1">
      <c r="A184" s="16" t="s">
        <v>348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191</v>
      </c>
      <c r="N184" s="23"/>
      <c r="O184" s="23"/>
      <c r="P184" s="31" t="s">
        <v>349</v>
      </c>
      <c r="Q184" s="31"/>
      <c r="R184" s="31"/>
      <c r="S184" s="31"/>
      <c r="T184" s="31"/>
      <c r="U184" s="24">
        <f>1008747</f>
        <v>1008747</v>
      </c>
      <c r="V184" s="24"/>
      <c r="W184" s="24"/>
      <c r="X184" s="25" t="s">
        <v>74</v>
      </c>
      <c r="Y184" s="25"/>
      <c r="Z184" s="25"/>
      <c r="AA184" s="25"/>
      <c r="AB184" s="24">
        <f>1008747</f>
        <v>1008747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1008747</f>
        <v>1008747</v>
      </c>
      <c r="AX184" s="24"/>
      <c r="AY184" s="25" t="s">
        <v>74</v>
      </c>
      <c r="AZ184" s="25"/>
      <c r="BA184" s="24">
        <f>12941.1</f>
        <v>12941.1</v>
      </c>
      <c r="BB184" s="24"/>
      <c r="BC184" s="24"/>
      <c r="BD184" s="25" t="s">
        <v>74</v>
      </c>
      <c r="BE184" s="25"/>
      <c r="BF184" s="24">
        <f>12941.1</f>
        <v>12941.1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12941.1</f>
        <v>12941.1</v>
      </c>
      <c r="BR184" s="24"/>
      <c r="BS184" s="24"/>
      <c r="BT184" s="27" t="s">
        <v>74</v>
      </c>
    </row>
    <row r="185" spans="1:72" s="1" customFormat="1" ht="13.5" customHeight="1">
      <c r="A185" s="16" t="s">
        <v>350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191</v>
      </c>
      <c r="N185" s="23"/>
      <c r="O185" s="23"/>
      <c r="P185" s="31" t="s">
        <v>351</v>
      </c>
      <c r="Q185" s="31"/>
      <c r="R185" s="31"/>
      <c r="S185" s="31"/>
      <c r="T185" s="31"/>
      <c r="U185" s="24">
        <f>858747</f>
        <v>858747</v>
      </c>
      <c r="V185" s="24"/>
      <c r="W185" s="24"/>
      <c r="X185" s="25" t="s">
        <v>74</v>
      </c>
      <c r="Y185" s="25"/>
      <c r="Z185" s="25"/>
      <c r="AA185" s="25"/>
      <c r="AB185" s="24">
        <f>858747</f>
        <v>858747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858747</f>
        <v>858747</v>
      </c>
      <c r="AX185" s="24"/>
      <c r="AY185" s="25" t="s">
        <v>74</v>
      </c>
      <c r="AZ185" s="25"/>
      <c r="BA185" s="24">
        <f>12941.1</f>
        <v>12941.1</v>
      </c>
      <c r="BB185" s="24"/>
      <c r="BC185" s="24"/>
      <c r="BD185" s="25" t="s">
        <v>74</v>
      </c>
      <c r="BE185" s="25"/>
      <c r="BF185" s="24">
        <f>12941.1</f>
        <v>12941.1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12941.1</f>
        <v>12941.1</v>
      </c>
      <c r="BR185" s="24"/>
      <c r="BS185" s="24"/>
      <c r="BT185" s="27" t="s">
        <v>74</v>
      </c>
    </row>
    <row r="186" spans="1:72" s="1" customFormat="1" ht="54.75" customHeight="1">
      <c r="A186" s="16" t="s">
        <v>196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191</v>
      </c>
      <c r="N186" s="23"/>
      <c r="O186" s="23"/>
      <c r="P186" s="31" t="s">
        <v>352</v>
      </c>
      <c r="Q186" s="31"/>
      <c r="R186" s="31"/>
      <c r="S186" s="31"/>
      <c r="T186" s="31"/>
      <c r="U186" s="24">
        <f>514747</f>
        <v>514747</v>
      </c>
      <c r="V186" s="24"/>
      <c r="W186" s="24"/>
      <c r="X186" s="25" t="s">
        <v>74</v>
      </c>
      <c r="Y186" s="25"/>
      <c r="Z186" s="25"/>
      <c r="AA186" s="25"/>
      <c r="AB186" s="24">
        <f>514747</f>
        <v>514747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514747</f>
        <v>514747</v>
      </c>
      <c r="AX186" s="24"/>
      <c r="AY186" s="25" t="s">
        <v>74</v>
      </c>
      <c r="AZ186" s="25"/>
      <c r="BA186" s="24">
        <f>12941.1</f>
        <v>12941.1</v>
      </c>
      <c r="BB186" s="24"/>
      <c r="BC186" s="24"/>
      <c r="BD186" s="25" t="s">
        <v>74</v>
      </c>
      <c r="BE186" s="25"/>
      <c r="BF186" s="24">
        <f>12941.1</f>
        <v>12941.1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12941.1</f>
        <v>12941.1</v>
      </c>
      <c r="BR186" s="24"/>
      <c r="BS186" s="24"/>
      <c r="BT186" s="27" t="s">
        <v>74</v>
      </c>
    </row>
    <row r="187" spans="1:72" s="1" customFormat="1" ht="13.5" customHeight="1">
      <c r="A187" s="16" t="s">
        <v>244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191</v>
      </c>
      <c r="N187" s="23"/>
      <c r="O187" s="23"/>
      <c r="P187" s="31" t="s">
        <v>353</v>
      </c>
      <c r="Q187" s="31"/>
      <c r="R187" s="31"/>
      <c r="S187" s="31"/>
      <c r="T187" s="31"/>
      <c r="U187" s="24">
        <f>514747</f>
        <v>514747</v>
      </c>
      <c r="V187" s="24"/>
      <c r="W187" s="24"/>
      <c r="X187" s="25" t="s">
        <v>74</v>
      </c>
      <c r="Y187" s="25"/>
      <c r="Z187" s="25"/>
      <c r="AA187" s="25"/>
      <c r="AB187" s="24">
        <f>514747</f>
        <v>514747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514747</f>
        <v>514747</v>
      </c>
      <c r="AX187" s="24"/>
      <c r="AY187" s="25" t="s">
        <v>74</v>
      </c>
      <c r="AZ187" s="25"/>
      <c r="BA187" s="24">
        <f>12941.1</f>
        <v>12941.1</v>
      </c>
      <c r="BB187" s="24"/>
      <c r="BC187" s="24"/>
      <c r="BD187" s="25" t="s">
        <v>74</v>
      </c>
      <c r="BE187" s="25"/>
      <c r="BF187" s="24">
        <f>12941.1</f>
        <v>12941.1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12941.1</f>
        <v>12941.1</v>
      </c>
      <c r="BR187" s="24"/>
      <c r="BS187" s="24"/>
      <c r="BT187" s="27" t="s">
        <v>74</v>
      </c>
    </row>
    <row r="188" spans="1:72" s="1" customFormat="1" ht="13.5" customHeight="1">
      <c r="A188" s="16" t="s">
        <v>246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191</v>
      </c>
      <c r="N188" s="23"/>
      <c r="O188" s="23"/>
      <c r="P188" s="31" t="s">
        <v>354</v>
      </c>
      <c r="Q188" s="31"/>
      <c r="R188" s="31"/>
      <c r="S188" s="31"/>
      <c r="T188" s="31"/>
      <c r="U188" s="24">
        <f>395351</f>
        <v>395351</v>
      </c>
      <c r="V188" s="24"/>
      <c r="W188" s="24"/>
      <c r="X188" s="25" t="s">
        <v>74</v>
      </c>
      <c r="Y188" s="25"/>
      <c r="Z188" s="25"/>
      <c r="AA188" s="25"/>
      <c r="AB188" s="24">
        <f>395351</f>
        <v>395351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395351</f>
        <v>395351</v>
      </c>
      <c r="AX188" s="24"/>
      <c r="AY188" s="25" t="s">
        <v>74</v>
      </c>
      <c r="AZ188" s="25"/>
      <c r="BA188" s="24">
        <f>12941.1</f>
        <v>12941.1</v>
      </c>
      <c r="BB188" s="24"/>
      <c r="BC188" s="24"/>
      <c r="BD188" s="25" t="s">
        <v>74</v>
      </c>
      <c r="BE188" s="25"/>
      <c r="BF188" s="24">
        <f>12941.1</f>
        <v>12941.1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12941.1</f>
        <v>12941.1</v>
      </c>
      <c r="BR188" s="24"/>
      <c r="BS188" s="24"/>
      <c r="BT188" s="27" t="s">
        <v>74</v>
      </c>
    </row>
    <row r="189" spans="1:72" s="1" customFormat="1" ht="33.75" customHeight="1">
      <c r="A189" s="16" t="s">
        <v>248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191</v>
      </c>
      <c r="N189" s="23"/>
      <c r="O189" s="23"/>
      <c r="P189" s="31" t="s">
        <v>355</v>
      </c>
      <c r="Q189" s="31"/>
      <c r="R189" s="31"/>
      <c r="S189" s="31"/>
      <c r="T189" s="31"/>
      <c r="U189" s="24">
        <f>119396</f>
        <v>119396</v>
      </c>
      <c r="V189" s="24"/>
      <c r="W189" s="24"/>
      <c r="X189" s="25" t="s">
        <v>74</v>
      </c>
      <c r="Y189" s="25"/>
      <c r="Z189" s="25"/>
      <c r="AA189" s="25"/>
      <c r="AB189" s="24">
        <f>119396</f>
        <v>119396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119396</f>
        <v>119396</v>
      </c>
      <c r="AX189" s="24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24" customHeight="1">
      <c r="A190" s="16" t="s">
        <v>210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191</v>
      </c>
      <c r="N190" s="23"/>
      <c r="O190" s="23"/>
      <c r="P190" s="31" t="s">
        <v>356</v>
      </c>
      <c r="Q190" s="31"/>
      <c r="R190" s="31"/>
      <c r="S190" s="31"/>
      <c r="T190" s="31"/>
      <c r="U190" s="24">
        <f>178000</f>
        <v>178000</v>
      </c>
      <c r="V190" s="24"/>
      <c r="W190" s="24"/>
      <c r="X190" s="25" t="s">
        <v>74</v>
      </c>
      <c r="Y190" s="25"/>
      <c r="Z190" s="25"/>
      <c r="AA190" s="25"/>
      <c r="AB190" s="24">
        <f>178000</f>
        <v>178000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178000</f>
        <v>178000</v>
      </c>
      <c r="AX190" s="24"/>
      <c r="AY190" s="25" t="s">
        <v>74</v>
      </c>
      <c r="AZ190" s="25"/>
      <c r="BA190" s="25" t="s">
        <v>74</v>
      </c>
      <c r="BB190" s="25"/>
      <c r="BC190" s="25"/>
      <c r="BD190" s="25" t="s">
        <v>74</v>
      </c>
      <c r="BE190" s="25"/>
      <c r="BF190" s="25" t="s">
        <v>74</v>
      </c>
      <c r="BG190" s="25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5" t="s">
        <v>74</v>
      </c>
      <c r="BR190" s="25"/>
      <c r="BS190" s="25"/>
      <c r="BT190" s="27" t="s">
        <v>74</v>
      </c>
    </row>
    <row r="191" spans="1:72" s="1" customFormat="1" ht="24" customHeight="1">
      <c r="A191" s="16" t="s">
        <v>212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191</v>
      </c>
      <c r="N191" s="23"/>
      <c r="O191" s="23"/>
      <c r="P191" s="31" t="s">
        <v>357</v>
      </c>
      <c r="Q191" s="31"/>
      <c r="R191" s="31"/>
      <c r="S191" s="31"/>
      <c r="T191" s="31"/>
      <c r="U191" s="24">
        <f>178000</f>
        <v>178000</v>
      </c>
      <c r="V191" s="24"/>
      <c r="W191" s="24"/>
      <c r="X191" s="25" t="s">
        <v>74</v>
      </c>
      <c r="Y191" s="25"/>
      <c r="Z191" s="25"/>
      <c r="AA191" s="25"/>
      <c r="AB191" s="24">
        <f>178000</f>
        <v>178000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178000</f>
        <v>178000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214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191</v>
      </c>
      <c r="N192" s="23"/>
      <c r="O192" s="23"/>
      <c r="P192" s="31" t="s">
        <v>358</v>
      </c>
      <c r="Q192" s="31"/>
      <c r="R192" s="31"/>
      <c r="S192" s="31"/>
      <c r="T192" s="31"/>
      <c r="U192" s="24">
        <f>178000</f>
        <v>178000</v>
      </c>
      <c r="V192" s="24"/>
      <c r="W192" s="24"/>
      <c r="X192" s="25" t="s">
        <v>74</v>
      </c>
      <c r="Y192" s="25"/>
      <c r="Z192" s="25"/>
      <c r="AA192" s="25"/>
      <c r="AB192" s="24">
        <f>178000</f>
        <v>178000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178000</f>
        <v>178000</v>
      </c>
      <c r="AX192" s="24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13.5" customHeight="1">
      <c r="A193" s="16" t="s">
        <v>218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191</v>
      </c>
      <c r="N193" s="23"/>
      <c r="O193" s="23"/>
      <c r="P193" s="31" t="s">
        <v>359</v>
      </c>
      <c r="Q193" s="31"/>
      <c r="R193" s="31"/>
      <c r="S193" s="31"/>
      <c r="T193" s="31"/>
      <c r="U193" s="24">
        <f>166000</f>
        <v>166000</v>
      </c>
      <c r="V193" s="24"/>
      <c r="W193" s="24"/>
      <c r="X193" s="25" t="s">
        <v>74</v>
      </c>
      <c r="Y193" s="25"/>
      <c r="Z193" s="25"/>
      <c r="AA193" s="25"/>
      <c r="AB193" s="24">
        <f>166000</f>
        <v>166000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166000</f>
        <v>166000</v>
      </c>
      <c r="AX193" s="24"/>
      <c r="AY193" s="25" t="s">
        <v>74</v>
      </c>
      <c r="AZ193" s="25"/>
      <c r="BA193" s="25" t="s">
        <v>74</v>
      </c>
      <c r="BB193" s="25"/>
      <c r="BC193" s="25"/>
      <c r="BD193" s="25" t="s">
        <v>74</v>
      </c>
      <c r="BE193" s="25"/>
      <c r="BF193" s="25" t="s">
        <v>74</v>
      </c>
      <c r="BG193" s="25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5" t="s">
        <v>74</v>
      </c>
      <c r="BR193" s="25"/>
      <c r="BS193" s="25"/>
      <c r="BT193" s="27" t="s">
        <v>74</v>
      </c>
    </row>
    <row r="194" spans="1:72" s="1" customFormat="1" ht="13.5" customHeight="1">
      <c r="A194" s="16" t="s">
        <v>220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191</v>
      </c>
      <c r="N194" s="23"/>
      <c r="O194" s="23"/>
      <c r="P194" s="31" t="s">
        <v>360</v>
      </c>
      <c r="Q194" s="31"/>
      <c r="R194" s="31"/>
      <c r="S194" s="31"/>
      <c r="T194" s="31"/>
      <c r="U194" s="24">
        <f>166000</f>
        <v>166000</v>
      </c>
      <c r="V194" s="24"/>
      <c r="W194" s="24"/>
      <c r="X194" s="25" t="s">
        <v>74</v>
      </c>
      <c r="Y194" s="25"/>
      <c r="Z194" s="25"/>
      <c r="AA194" s="25"/>
      <c r="AB194" s="24">
        <f>166000</f>
        <v>166000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166000</f>
        <v>166000</v>
      </c>
      <c r="AX194" s="24"/>
      <c r="AY194" s="25" t="s">
        <v>74</v>
      </c>
      <c r="AZ194" s="25"/>
      <c r="BA194" s="25" t="s">
        <v>74</v>
      </c>
      <c r="BB194" s="25"/>
      <c r="BC194" s="25"/>
      <c r="BD194" s="25" t="s">
        <v>74</v>
      </c>
      <c r="BE194" s="25"/>
      <c r="BF194" s="25" t="s">
        <v>74</v>
      </c>
      <c r="BG194" s="25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5" t="s">
        <v>74</v>
      </c>
      <c r="BR194" s="25"/>
      <c r="BS194" s="25"/>
      <c r="BT194" s="27" t="s">
        <v>74</v>
      </c>
    </row>
    <row r="195" spans="1:72" s="1" customFormat="1" ht="24" customHeight="1">
      <c r="A195" s="16" t="s">
        <v>222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191</v>
      </c>
      <c r="N195" s="23"/>
      <c r="O195" s="23"/>
      <c r="P195" s="31" t="s">
        <v>361</v>
      </c>
      <c r="Q195" s="31"/>
      <c r="R195" s="31"/>
      <c r="S195" s="31"/>
      <c r="T195" s="31"/>
      <c r="U195" s="24">
        <f>55000</f>
        <v>55000</v>
      </c>
      <c r="V195" s="24"/>
      <c r="W195" s="24"/>
      <c r="X195" s="25" t="s">
        <v>74</v>
      </c>
      <c r="Y195" s="25"/>
      <c r="Z195" s="25"/>
      <c r="AA195" s="25"/>
      <c r="AB195" s="24">
        <f>55000</f>
        <v>55000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55000</f>
        <v>55000</v>
      </c>
      <c r="AX195" s="24"/>
      <c r="AY195" s="25" t="s">
        <v>74</v>
      </c>
      <c r="AZ195" s="25"/>
      <c r="BA195" s="25" t="s">
        <v>74</v>
      </c>
      <c r="BB195" s="25"/>
      <c r="BC195" s="25"/>
      <c r="BD195" s="25" t="s">
        <v>74</v>
      </c>
      <c r="BE195" s="25"/>
      <c r="BF195" s="25" t="s">
        <v>74</v>
      </c>
      <c r="BG195" s="25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5" t="s">
        <v>74</v>
      </c>
      <c r="BR195" s="25"/>
      <c r="BS195" s="25"/>
      <c r="BT195" s="27" t="s">
        <v>74</v>
      </c>
    </row>
    <row r="196" spans="1:72" s="1" customFormat="1" ht="13.5" customHeight="1">
      <c r="A196" s="16" t="s">
        <v>224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191</v>
      </c>
      <c r="N196" s="23"/>
      <c r="O196" s="23"/>
      <c r="P196" s="31" t="s">
        <v>362</v>
      </c>
      <c r="Q196" s="31"/>
      <c r="R196" s="31"/>
      <c r="S196" s="31"/>
      <c r="T196" s="31"/>
      <c r="U196" s="24">
        <f>1000</f>
        <v>1000</v>
      </c>
      <c r="V196" s="24"/>
      <c r="W196" s="24"/>
      <c r="X196" s="25" t="s">
        <v>74</v>
      </c>
      <c r="Y196" s="25"/>
      <c r="Z196" s="25"/>
      <c r="AA196" s="25"/>
      <c r="AB196" s="24">
        <f>1000</f>
        <v>1000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1000</f>
        <v>1000</v>
      </c>
      <c r="AX196" s="24"/>
      <c r="AY196" s="25" t="s">
        <v>74</v>
      </c>
      <c r="AZ196" s="25"/>
      <c r="BA196" s="25" t="s">
        <v>74</v>
      </c>
      <c r="BB196" s="25"/>
      <c r="BC196" s="25"/>
      <c r="BD196" s="25" t="s">
        <v>74</v>
      </c>
      <c r="BE196" s="25"/>
      <c r="BF196" s="25" t="s">
        <v>74</v>
      </c>
      <c r="BG196" s="25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5" t="s">
        <v>74</v>
      </c>
      <c r="BR196" s="25"/>
      <c r="BS196" s="25"/>
      <c r="BT196" s="27" t="s">
        <v>74</v>
      </c>
    </row>
    <row r="197" spans="1:72" s="1" customFormat="1" ht="13.5" customHeight="1">
      <c r="A197" s="16" t="s">
        <v>258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191</v>
      </c>
      <c r="N197" s="23"/>
      <c r="O197" s="23"/>
      <c r="P197" s="31" t="s">
        <v>363</v>
      </c>
      <c r="Q197" s="31"/>
      <c r="R197" s="31"/>
      <c r="S197" s="31"/>
      <c r="T197" s="31"/>
      <c r="U197" s="24">
        <f>110000</f>
        <v>110000</v>
      </c>
      <c r="V197" s="24"/>
      <c r="W197" s="24"/>
      <c r="X197" s="25" t="s">
        <v>74</v>
      </c>
      <c r="Y197" s="25"/>
      <c r="Z197" s="25"/>
      <c r="AA197" s="25"/>
      <c r="AB197" s="24">
        <f>110000</f>
        <v>110000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110000</f>
        <v>110000</v>
      </c>
      <c r="AX197" s="24"/>
      <c r="AY197" s="25" t="s">
        <v>74</v>
      </c>
      <c r="AZ197" s="25"/>
      <c r="BA197" s="25" t="s">
        <v>74</v>
      </c>
      <c r="BB197" s="25"/>
      <c r="BC197" s="25"/>
      <c r="BD197" s="25" t="s">
        <v>74</v>
      </c>
      <c r="BE197" s="25"/>
      <c r="BF197" s="25" t="s">
        <v>74</v>
      </c>
      <c r="BG197" s="25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5" t="s">
        <v>74</v>
      </c>
      <c r="BR197" s="25"/>
      <c r="BS197" s="25"/>
      <c r="BT197" s="27" t="s">
        <v>74</v>
      </c>
    </row>
    <row r="198" spans="1:72" s="1" customFormat="1" ht="13.5" customHeight="1">
      <c r="A198" s="16" t="s">
        <v>364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191</v>
      </c>
      <c r="N198" s="23"/>
      <c r="O198" s="23"/>
      <c r="P198" s="31" t="s">
        <v>365</v>
      </c>
      <c r="Q198" s="31"/>
      <c r="R198" s="31"/>
      <c r="S198" s="31"/>
      <c r="T198" s="31"/>
      <c r="U198" s="24">
        <f>150000</f>
        <v>150000</v>
      </c>
      <c r="V198" s="24"/>
      <c r="W198" s="24"/>
      <c r="X198" s="25" t="s">
        <v>74</v>
      </c>
      <c r="Y198" s="25"/>
      <c r="Z198" s="25"/>
      <c r="AA198" s="25"/>
      <c r="AB198" s="24">
        <f>150000</f>
        <v>150000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150000</f>
        <v>150000</v>
      </c>
      <c r="AX198" s="24"/>
      <c r="AY198" s="25" t="s">
        <v>74</v>
      </c>
      <c r="AZ198" s="25"/>
      <c r="BA198" s="25" t="s">
        <v>74</v>
      </c>
      <c r="BB198" s="25"/>
      <c r="BC198" s="25"/>
      <c r="BD198" s="25" t="s">
        <v>74</v>
      </c>
      <c r="BE198" s="25"/>
      <c r="BF198" s="25" t="s">
        <v>74</v>
      </c>
      <c r="BG198" s="25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5" t="s">
        <v>74</v>
      </c>
      <c r="BR198" s="25"/>
      <c r="BS198" s="25"/>
      <c r="BT198" s="27" t="s">
        <v>74</v>
      </c>
    </row>
    <row r="199" spans="1:72" s="1" customFormat="1" ht="24" customHeight="1">
      <c r="A199" s="16" t="s">
        <v>210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191</v>
      </c>
      <c r="N199" s="23"/>
      <c r="O199" s="23"/>
      <c r="P199" s="31" t="s">
        <v>366</v>
      </c>
      <c r="Q199" s="31"/>
      <c r="R199" s="31"/>
      <c r="S199" s="31"/>
      <c r="T199" s="31"/>
      <c r="U199" s="24">
        <f>150000</f>
        <v>150000</v>
      </c>
      <c r="V199" s="24"/>
      <c r="W199" s="24"/>
      <c r="X199" s="25" t="s">
        <v>74</v>
      </c>
      <c r="Y199" s="25"/>
      <c r="Z199" s="25"/>
      <c r="AA199" s="25"/>
      <c r="AB199" s="24">
        <f>150000</f>
        <v>150000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150000</f>
        <v>150000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24" customHeight="1">
      <c r="A200" s="16" t="s">
        <v>212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191</v>
      </c>
      <c r="N200" s="23"/>
      <c r="O200" s="23"/>
      <c r="P200" s="31" t="s">
        <v>367</v>
      </c>
      <c r="Q200" s="31"/>
      <c r="R200" s="31"/>
      <c r="S200" s="31"/>
      <c r="T200" s="31"/>
      <c r="U200" s="24">
        <f>150000</f>
        <v>150000</v>
      </c>
      <c r="V200" s="24"/>
      <c r="W200" s="24"/>
      <c r="X200" s="25" t="s">
        <v>74</v>
      </c>
      <c r="Y200" s="25"/>
      <c r="Z200" s="25"/>
      <c r="AA200" s="25"/>
      <c r="AB200" s="24">
        <f>150000</f>
        <v>150000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150000</f>
        <v>150000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214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191</v>
      </c>
      <c r="N201" s="23"/>
      <c r="O201" s="23"/>
      <c r="P201" s="31" t="s">
        <v>368</v>
      </c>
      <c r="Q201" s="31"/>
      <c r="R201" s="31"/>
      <c r="S201" s="31"/>
      <c r="T201" s="31"/>
      <c r="U201" s="24">
        <f>150000</f>
        <v>150000</v>
      </c>
      <c r="V201" s="24"/>
      <c r="W201" s="24"/>
      <c r="X201" s="25" t="s">
        <v>74</v>
      </c>
      <c r="Y201" s="25"/>
      <c r="Z201" s="25"/>
      <c r="AA201" s="25"/>
      <c r="AB201" s="24">
        <f>150000</f>
        <v>150000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150000</f>
        <v>150000</v>
      </c>
      <c r="AX201" s="24"/>
      <c r="AY201" s="25" t="s">
        <v>74</v>
      </c>
      <c r="AZ201" s="25"/>
      <c r="BA201" s="25" t="s">
        <v>74</v>
      </c>
      <c r="BB201" s="25"/>
      <c r="BC201" s="25"/>
      <c r="BD201" s="25" t="s">
        <v>74</v>
      </c>
      <c r="BE201" s="25"/>
      <c r="BF201" s="25" t="s">
        <v>74</v>
      </c>
      <c r="BG201" s="25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5" t="s">
        <v>74</v>
      </c>
      <c r="BR201" s="25"/>
      <c r="BS201" s="25"/>
      <c r="BT201" s="27" t="s">
        <v>74</v>
      </c>
    </row>
    <row r="202" spans="1:72" s="1" customFormat="1" ht="27" customHeight="1">
      <c r="A202" s="32" t="s">
        <v>369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3" t="s">
        <v>370</v>
      </c>
      <c r="N202" s="33"/>
      <c r="O202" s="33"/>
      <c r="P202" s="33" t="s">
        <v>73</v>
      </c>
      <c r="Q202" s="33"/>
      <c r="R202" s="33"/>
      <c r="S202" s="33"/>
      <c r="T202" s="33"/>
      <c r="U202" s="34">
        <f>-34064359</f>
        <v>-34064359</v>
      </c>
      <c r="V202" s="34"/>
      <c r="W202" s="34"/>
      <c r="X202" s="35" t="s">
        <v>74</v>
      </c>
      <c r="Y202" s="35"/>
      <c r="Z202" s="35"/>
      <c r="AA202" s="35"/>
      <c r="AB202" s="34">
        <f>-34064359</f>
        <v>-34064359</v>
      </c>
      <c r="AC202" s="34"/>
      <c r="AD202" s="34"/>
      <c r="AE202" s="36">
        <f>34064359</f>
        <v>34064359</v>
      </c>
      <c r="AF202" s="37" t="s">
        <v>74</v>
      </c>
      <c r="AG202" s="35" t="s">
        <v>74</v>
      </c>
      <c r="AH202" s="35"/>
      <c r="AI202" s="35"/>
      <c r="AJ202" s="35" t="s">
        <v>74</v>
      </c>
      <c r="AK202" s="35"/>
      <c r="AL202" s="35" t="s">
        <v>74</v>
      </c>
      <c r="AM202" s="35"/>
      <c r="AN202" s="35" t="s">
        <v>74</v>
      </c>
      <c r="AO202" s="35"/>
      <c r="AP202" s="35" t="s">
        <v>74</v>
      </c>
      <c r="AQ202" s="35"/>
      <c r="AR202" s="35"/>
      <c r="AS202" s="37" t="s">
        <v>74</v>
      </c>
      <c r="AT202" s="35" t="s">
        <v>74</v>
      </c>
      <c r="AU202" s="35"/>
      <c r="AV202" s="35"/>
      <c r="AW202" s="34">
        <f>0</f>
        <v>0</v>
      </c>
      <c r="AX202" s="34"/>
      <c r="AY202" s="35" t="s">
        <v>74</v>
      </c>
      <c r="AZ202" s="35"/>
      <c r="BA202" s="34">
        <f>-712929.68</f>
        <v>-712929.68</v>
      </c>
      <c r="BB202" s="34"/>
      <c r="BC202" s="34"/>
      <c r="BD202" s="35" t="s">
        <v>74</v>
      </c>
      <c r="BE202" s="35"/>
      <c r="BF202" s="34">
        <f>-712929.68</f>
        <v>-712929.68</v>
      </c>
      <c r="BG202" s="34"/>
      <c r="BH202" s="36">
        <f>1153527.08</f>
        <v>1153527.08</v>
      </c>
      <c r="BI202" s="37" t="s">
        <v>74</v>
      </c>
      <c r="BJ202" s="37" t="s">
        <v>74</v>
      </c>
      <c r="BK202" s="37" t="s">
        <v>74</v>
      </c>
      <c r="BL202" s="37" t="s">
        <v>74</v>
      </c>
      <c r="BM202" s="37" t="s">
        <v>74</v>
      </c>
      <c r="BN202" s="37" t="s">
        <v>74</v>
      </c>
      <c r="BO202" s="37" t="s">
        <v>74</v>
      </c>
      <c r="BP202" s="37" t="s">
        <v>74</v>
      </c>
      <c r="BQ202" s="34">
        <f>440597.4</f>
        <v>440597.4</v>
      </c>
      <c r="BR202" s="34"/>
      <c r="BS202" s="34"/>
      <c r="BT202" s="38" t="s">
        <v>74</v>
      </c>
    </row>
    <row r="203" spans="1:72" s="1" customFormat="1" ht="13.5" customHeight="1">
      <c r="A203" s="29" t="s">
        <v>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</row>
    <row r="204" spans="1:72" s="1" customFormat="1" ht="15.75" customHeight="1">
      <c r="A204" s="12" t="s">
        <v>371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</row>
    <row r="205" spans="1:72" s="1" customFormat="1" ht="28.5" customHeight="1">
      <c r="A205" s="3" t="s">
        <v>21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 t="s">
        <v>22</v>
      </c>
      <c r="N205" s="3"/>
      <c r="O205" s="3"/>
      <c r="P205" s="3" t="s">
        <v>23</v>
      </c>
      <c r="Q205" s="3"/>
      <c r="R205" s="3"/>
      <c r="S205" s="3"/>
      <c r="T205" s="3"/>
      <c r="U205" s="3" t="s">
        <v>24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 t="s">
        <v>39</v>
      </c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</row>
    <row r="206" spans="1:72" s="1" customFormat="1" ht="126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3" t="s">
        <v>25</v>
      </c>
      <c r="V206" s="13"/>
      <c r="W206" s="13"/>
      <c r="X206" s="13" t="s">
        <v>26</v>
      </c>
      <c r="Y206" s="13"/>
      <c r="Z206" s="13"/>
      <c r="AA206" s="13"/>
      <c r="AB206" s="13" t="s">
        <v>27</v>
      </c>
      <c r="AC206" s="13"/>
      <c r="AD206" s="13"/>
      <c r="AE206" s="14" t="s">
        <v>28</v>
      </c>
      <c r="AF206" s="14" t="s">
        <v>29</v>
      </c>
      <c r="AG206" s="13" t="s">
        <v>30</v>
      </c>
      <c r="AH206" s="13"/>
      <c r="AI206" s="13"/>
      <c r="AJ206" s="13" t="s">
        <v>31</v>
      </c>
      <c r="AK206" s="13"/>
      <c r="AL206" s="13" t="s">
        <v>32</v>
      </c>
      <c r="AM206" s="13"/>
      <c r="AN206" s="13" t="s">
        <v>33</v>
      </c>
      <c r="AO206" s="13"/>
      <c r="AP206" s="13" t="s">
        <v>34</v>
      </c>
      <c r="AQ206" s="13"/>
      <c r="AR206" s="13"/>
      <c r="AS206" s="14" t="s">
        <v>35</v>
      </c>
      <c r="AT206" s="13" t="s">
        <v>36</v>
      </c>
      <c r="AU206" s="13"/>
      <c r="AV206" s="13"/>
      <c r="AW206" s="13" t="s">
        <v>37</v>
      </c>
      <c r="AX206" s="13"/>
      <c r="AY206" s="13" t="s">
        <v>38</v>
      </c>
      <c r="AZ206" s="13"/>
      <c r="BA206" s="13" t="s">
        <v>25</v>
      </c>
      <c r="BB206" s="13"/>
      <c r="BC206" s="13"/>
      <c r="BD206" s="13" t="s">
        <v>26</v>
      </c>
      <c r="BE206" s="13"/>
      <c r="BF206" s="13" t="s">
        <v>27</v>
      </c>
      <c r="BG206" s="13"/>
      <c r="BH206" s="14" t="s">
        <v>28</v>
      </c>
      <c r="BI206" s="14" t="s">
        <v>29</v>
      </c>
      <c r="BJ206" s="14" t="s">
        <v>30</v>
      </c>
      <c r="BK206" s="14" t="s">
        <v>31</v>
      </c>
      <c r="BL206" s="14" t="s">
        <v>32</v>
      </c>
      <c r="BM206" s="14" t="s">
        <v>33</v>
      </c>
      <c r="BN206" s="14" t="s">
        <v>34</v>
      </c>
      <c r="BO206" s="14" t="s">
        <v>35</v>
      </c>
      <c r="BP206" s="14" t="s">
        <v>36</v>
      </c>
      <c r="BQ206" s="13" t="s">
        <v>37</v>
      </c>
      <c r="BR206" s="13"/>
      <c r="BS206" s="13"/>
      <c r="BT206" s="14" t="s">
        <v>38</v>
      </c>
    </row>
    <row r="207" spans="1:72" s="1" customFormat="1" ht="13.5" customHeight="1">
      <c r="A207" s="3" t="s">
        <v>40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 t="s">
        <v>41</v>
      </c>
      <c r="N207" s="3"/>
      <c r="O207" s="3"/>
      <c r="P207" s="3" t="s">
        <v>42</v>
      </c>
      <c r="Q207" s="3"/>
      <c r="R207" s="3"/>
      <c r="S207" s="3"/>
      <c r="T207" s="3"/>
      <c r="U207" s="3" t="s">
        <v>43</v>
      </c>
      <c r="V207" s="3"/>
      <c r="W207" s="3"/>
      <c r="X207" s="3" t="s">
        <v>44</v>
      </c>
      <c r="Y207" s="3"/>
      <c r="Z207" s="3"/>
      <c r="AA207" s="3"/>
      <c r="AB207" s="3" t="s">
        <v>45</v>
      </c>
      <c r="AC207" s="3"/>
      <c r="AD207" s="3"/>
      <c r="AE207" s="15" t="s">
        <v>46</v>
      </c>
      <c r="AF207" s="15" t="s">
        <v>47</v>
      </c>
      <c r="AG207" s="3" t="s">
        <v>48</v>
      </c>
      <c r="AH207" s="3"/>
      <c r="AI207" s="3"/>
      <c r="AJ207" s="3" t="s">
        <v>49</v>
      </c>
      <c r="AK207" s="3"/>
      <c r="AL207" s="3" t="s">
        <v>50</v>
      </c>
      <c r="AM207" s="3"/>
      <c r="AN207" s="3" t="s">
        <v>51</v>
      </c>
      <c r="AO207" s="3"/>
      <c r="AP207" s="3" t="s">
        <v>52</v>
      </c>
      <c r="AQ207" s="3"/>
      <c r="AR207" s="3"/>
      <c r="AS207" s="15" t="s">
        <v>53</v>
      </c>
      <c r="AT207" s="3" t="s">
        <v>54</v>
      </c>
      <c r="AU207" s="3"/>
      <c r="AV207" s="3"/>
      <c r="AW207" s="3" t="s">
        <v>55</v>
      </c>
      <c r="AX207" s="3"/>
      <c r="AY207" s="3" t="s">
        <v>56</v>
      </c>
      <c r="AZ207" s="3"/>
      <c r="BA207" s="3" t="s">
        <v>57</v>
      </c>
      <c r="BB207" s="3"/>
      <c r="BC207" s="3"/>
      <c r="BD207" s="3" t="s">
        <v>58</v>
      </c>
      <c r="BE207" s="3"/>
      <c r="BF207" s="3" t="s">
        <v>59</v>
      </c>
      <c r="BG207" s="3"/>
      <c r="BH207" s="15" t="s">
        <v>60</v>
      </c>
      <c r="BI207" s="15" t="s">
        <v>61</v>
      </c>
      <c r="BJ207" s="15" t="s">
        <v>62</v>
      </c>
      <c r="BK207" s="15" t="s">
        <v>63</v>
      </c>
      <c r="BL207" s="15" t="s">
        <v>64</v>
      </c>
      <c r="BM207" s="15" t="s">
        <v>65</v>
      </c>
      <c r="BN207" s="15" t="s">
        <v>66</v>
      </c>
      <c r="BO207" s="15" t="s">
        <v>67</v>
      </c>
      <c r="BP207" s="15" t="s">
        <v>68</v>
      </c>
      <c r="BQ207" s="3" t="s">
        <v>69</v>
      </c>
      <c r="BR207" s="3"/>
      <c r="BS207" s="3"/>
      <c r="BT207" s="15" t="s">
        <v>70</v>
      </c>
    </row>
    <row r="208" spans="1:72" s="1" customFormat="1" ht="27" customHeight="1">
      <c r="A208" s="16" t="s">
        <v>372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7" t="s">
        <v>373</v>
      </c>
      <c r="N208" s="17"/>
      <c r="O208" s="17"/>
      <c r="P208" s="17" t="s">
        <v>73</v>
      </c>
      <c r="Q208" s="17"/>
      <c r="R208" s="17"/>
      <c r="S208" s="17"/>
      <c r="T208" s="17"/>
      <c r="U208" s="18">
        <f>34064359</f>
        <v>34064359</v>
      </c>
      <c r="V208" s="18"/>
      <c r="W208" s="18"/>
      <c r="X208" s="19" t="s">
        <v>74</v>
      </c>
      <c r="Y208" s="19"/>
      <c r="Z208" s="19"/>
      <c r="AA208" s="19"/>
      <c r="AB208" s="18">
        <f>34064359</f>
        <v>34064359</v>
      </c>
      <c r="AC208" s="18"/>
      <c r="AD208" s="18"/>
      <c r="AE208" s="20">
        <f>-34064359</f>
        <v>-34064359</v>
      </c>
      <c r="AF208" s="21" t="s">
        <v>74</v>
      </c>
      <c r="AG208" s="19" t="s">
        <v>74</v>
      </c>
      <c r="AH208" s="19"/>
      <c r="AI208" s="19"/>
      <c r="AJ208" s="19" t="s">
        <v>74</v>
      </c>
      <c r="AK208" s="19"/>
      <c r="AL208" s="19" t="s">
        <v>74</v>
      </c>
      <c r="AM208" s="19"/>
      <c r="AN208" s="19" t="s">
        <v>74</v>
      </c>
      <c r="AO208" s="19"/>
      <c r="AP208" s="19" t="s">
        <v>74</v>
      </c>
      <c r="AQ208" s="19"/>
      <c r="AR208" s="19"/>
      <c r="AS208" s="21" t="s">
        <v>74</v>
      </c>
      <c r="AT208" s="19" t="s">
        <v>74</v>
      </c>
      <c r="AU208" s="19"/>
      <c r="AV208" s="19"/>
      <c r="AW208" s="18">
        <f>0</f>
        <v>0</v>
      </c>
      <c r="AX208" s="18"/>
      <c r="AY208" s="19" t="s">
        <v>74</v>
      </c>
      <c r="AZ208" s="19"/>
      <c r="BA208" s="18">
        <f>712929.68</f>
        <v>712929.68</v>
      </c>
      <c r="BB208" s="18"/>
      <c r="BC208" s="18"/>
      <c r="BD208" s="19" t="s">
        <v>74</v>
      </c>
      <c r="BE208" s="19"/>
      <c r="BF208" s="18">
        <f>712929.68</f>
        <v>712929.68</v>
      </c>
      <c r="BG208" s="18"/>
      <c r="BH208" s="20">
        <f>-1153527.08</f>
        <v>-1153527.08</v>
      </c>
      <c r="BI208" s="21" t="s">
        <v>74</v>
      </c>
      <c r="BJ208" s="21" t="s">
        <v>74</v>
      </c>
      <c r="BK208" s="21" t="s">
        <v>74</v>
      </c>
      <c r="BL208" s="21" t="s">
        <v>74</v>
      </c>
      <c r="BM208" s="21" t="s">
        <v>74</v>
      </c>
      <c r="BN208" s="21" t="s">
        <v>74</v>
      </c>
      <c r="BO208" s="21" t="s">
        <v>74</v>
      </c>
      <c r="BP208" s="21" t="s">
        <v>74</v>
      </c>
      <c r="BQ208" s="18">
        <f>-440597.4</f>
        <v>-440597.4</v>
      </c>
      <c r="BR208" s="18"/>
      <c r="BS208" s="18"/>
      <c r="BT208" s="22" t="s">
        <v>74</v>
      </c>
    </row>
    <row r="209" spans="1:72" s="1" customFormat="1" ht="24" customHeight="1">
      <c r="A209" s="16" t="s">
        <v>374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375</v>
      </c>
      <c r="N209" s="23"/>
      <c r="O209" s="23"/>
      <c r="P209" s="23" t="s">
        <v>73</v>
      </c>
      <c r="Q209" s="23"/>
      <c r="R209" s="23"/>
      <c r="S209" s="23"/>
      <c r="T209" s="23"/>
      <c r="U209" s="25" t="s">
        <v>74</v>
      </c>
      <c r="V209" s="25"/>
      <c r="W209" s="25"/>
      <c r="X209" s="25" t="s">
        <v>74</v>
      </c>
      <c r="Y209" s="25"/>
      <c r="Z209" s="25"/>
      <c r="AA209" s="25"/>
      <c r="AB209" s="25" t="s">
        <v>74</v>
      </c>
      <c r="AC209" s="25"/>
      <c r="AD209" s="25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5" t="s">
        <v>74</v>
      </c>
      <c r="AX209" s="25"/>
      <c r="AY209" s="25" t="s">
        <v>74</v>
      </c>
      <c r="AZ209" s="25"/>
      <c r="BA209" s="25" t="s">
        <v>74</v>
      </c>
      <c r="BB209" s="25"/>
      <c r="BC209" s="25"/>
      <c r="BD209" s="25" t="s">
        <v>74</v>
      </c>
      <c r="BE209" s="25"/>
      <c r="BF209" s="25" t="s">
        <v>74</v>
      </c>
      <c r="BG209" s="25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5" t="s">
        <v>74</v>
      </c>
      <c r="BR209" s="25"/>
      <c r="BS209" s="25"/>
      <c r="BT209" s="27" t="s">
        <v>74</v>
      </c>
    </row>
    <row r="210" spans="1:72" s="1" customFormat="1" ht="13.5" customHeight="1">
      <c r="A210" s="16" t="s">
        <v>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375</v>
      </c>
      <c r="N210" s="23"/>
      <c r="O210" s="23"/>
      <c r="P210" s="23" t="s">
        <v>9</v>
      </c>
      <c r="Q210" s="23"/>
      <c r="R210" s="23"/>
      <c r="S210" s="23"/>
      <c r="T210" s="23"/>
      <c r="U210" s="25" t="s">
        <v>74</v>
      </c>
      <c r="V210" s="25"/>
      <c r="W210" s="25"/>
      <c r="X210" s="25" t="s">
        <v>74</v>
      </c>
      <c r="Y210" s="25"/>
      <c r="Z210" s="25"/>
      <c r="AA210" s="25"/>
      <c r="AB210" s="25" t="s">
        <v>74</v>
      </c>
      <c r="AC210" s="25"/>
      <c r="AD210" s="25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5" t="s">
        <v>74</v>
      </c>
      <c r="AX210" s="25"/>
      <c r="AY210" s="25" t="s">
        <v>74</v>
      </c>
      <c r="AZ210" s="25"/>
      <c r="BA210" s="25" t="s">
        <v>74</v>
      </c>
      <c r="BB210" s="25"/>
      <c r="BC210" s="25"/>
      <c r="BD210" s="25" t="s">
        <v>74</v>
      </c>
      <c r="BE210" s="25"/>
      <c r="BF210" s="25" t="s">
        <v>74</v>
      </c>
      <c r="BG210" s="25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5" t="s">
        <v>74</v>
      </c>
      <c r="BR210" s="25"/>
      <c r="BS210" s="25"/>
      <c r="BT210" s="27" t="s">
        <v>74</v>
      </c>
    </row>
    <row r="211" spans="1:72" s="1" customFormat="1" ht="24" customHeight="1">
      <c r="A211" s="16" t="s">
        <v>376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377</v>
      </c>
      <c r="N211" s="23"/>
      <c r="O211" s="23"/>
      <c r="P211" s="23" t="s">
        <v>73</v>
      </c>
      <c r="Q211" s="23"/>
      <c r="R211" s="23"/>
      <c r="S211" s="23"/>
      <c r="T211" s="23"/>
      <c r="U211" s="25" t="s">
        <v>74</v>
      </c>
      <c r="V211" s="25"/>
      <c r="W211" s="25"/>
      <c r="X211" s="25" t="s">
        <v>74</v>
      </c>
      <c r="Y211" s="25"/>
      <c r="Z211" s="25"/>
      <c r="AA211" s="25"/>
      <c r="AB211" s="25" t="s">
        <v>74</v>
      </c>
      <c r="AC211" s="25"/>
      <c r="AD211" s="25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5" t="s">
        <v>74</v>
      </c>
      <c r="AX211" s="25"/>
      <c r="AY211" s="25" t="s">
        <v>74</v>
      </c>
      <c r="AZ211" s="25"/>
      <c r="BA211" s="25" t="s">
        <v>74</v>
      </c>
      <c r="BB211" s="25"/>
      <c r="BC211" s="25"/>
      <c r="BD211" s="25" t="s">
        <v>74</v>
      </c>
      <c r="BE211" s="25"/>
      <c r="BF211" s="25" t="s">
        <v>74</v>
      </c>
      <c r="BG211" s="25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5" t="s">
        <v>74</v>
      </c>
      <c r="BR211" s="25"/>
      <c r="BS211" s="25"/>
      <c r="BT211" s="27" t="s">
        <v>74</v>
      </c>
    </row>
    <row r="212" spans="1:72" s="1" customFormat="1" ht="13.5" customHeight="1">
      <c r="A212" s="16" t="s">
        <v>9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377</v>
      </c>
      <c r="N212" s="23"/>
      <c r="O212" s="23"/>
      <c r="P212" s="23" t="s">
        <v>9</v>
      </c>
      <c r="Q212" s="23"/>
      <c r="R212" s="23"/>
      <c r="S212" s="23"/>
      <c r="T212" s="23"/>
      <c r="U212" s="25" t="s">
        <v>74</v>
      </c>
      <c r="V212" s="25"/>
      <c r="W212" s="25"/>
      <c r="X212" s="25" t="s">
        <v>74</v>
      </c>
      <c r="Y212" s="25"/>
      <c r="Z212" s="25"/>
      <c r="AA212" s="25"/>
      <c r="AB212" s="25" t="s">
        <v>74</v>
      </c>
      <c r="AC212" s="25"/>
      <c r="AD212" s="25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5" t="s">
        <v>74</v>
      </c>
      <c r="AX212" s="25"/>
      <c r="AY212" s="25" t="s">
        <v>74</v>
      </c>
      <c r="AZ212" s="25"/>
      <c r="BA212" s="25" t="s">
        <v>74</v>
      </c>
      <c r="BB212" s="25"/>
      <c r="BC212" s="25"/>
      <c r="BD212" s="25" t="s">
        <v>74</v>
      </c>
      <c r="BE212" s="25"/>
      <c r="BF212" s="25" t="s">
        <v>74</v>
      </c>
      <c r="BG212" s="25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5" t="s">
        <v>74</v>
      </c>
      <c r="BR212" s="25"/>
      <c r="BS212" s="25"/>
      <c r="BT212" s="27" t="s">
        <v>74</v>
      </c>
    </row>
    <row r="213" spans="1:72" s="1" customFormat="1" ht="13.5" customHeight="1">
      <c r="A213" s="16" t="s">
        <v>378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379</v>
      </c>
      <c r="N213" s="23"/>
      <c r="O213" s="23"/>
      <c r="P213" s="23" t="s">
        <v>380</v>
      </c>
      <c r="Q213" s="23"/>
      <c r="R213" s="23"/>
      <c r="S213" s="23"/>
      <c r="T213" s="23"/>
      <c r="U213" s="24">
        <f>34064359</f>
        <v>34064359</v>
      </c>
      <c r="V213" s="24"/>
      <c r="W213" s="24"/>
      <c r="X213" s="25" t="s">
        <v>74</v>
      </c>
      <c r="Y213" s="25"/>
      <c r="Z213" s="25"/>
      <c r="AA213" s="25"/>
      <c r="AB213" s="24">
        <f>34064359</f>
        <v>34064359</v>
      </c>
      <c r="AC213" s="24"/>
      <c r="AD213" s="24"/>
      <c r="AE213" s="28">
        <f>-34064359</f>
        <v>-34064359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0</f>
        <v>0</v>
      </c>
      <c r="AX213" s="24"/>
      <c r="AY213" s="25" t="s">
        <v>74</v>
      </c>
      <c r="AZ213" s="25"/>
      <c r="BA213" s="24">
        <f>712929.68</f>
        <v>712929.68</v>
      </c>
      <c r="BB213" s="24"/>
      <c r="BC213" s="24"/>
      <c r="BD213" s="25" t="s">
        <v>74</v>
      </c>
      <c r="BE213" s="25"/>
      <c r="BF213" s="24">
        <f>712929.68</f>
        <v>712929.68</v>
      </c>
      <c r="BG213" s="24"/>
      <c r="BH213" s="28">
        <f>-1153527.08</f>
        <v>-1153527.08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-440597.4</f>
        <v>-440597.4</v>
      </c>
      <c r="BR213" s="24"/>
      <c r="BS213" s="24"/>
      <c r="BT213" s="27" t="s">
        <v>74</v>
      </c>
    </row>
    <row r="214" spans="1:72" s="1" customFormat="1" ht="13.5" customHeight="1">
      <c r="A214" s="16" t="s">
        <v>381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382</v>
      </c>
      <c r="N214" s="23"/>
      <c r="O214" s="23"/>
      <c r="P214" s="23" t="s">
        <v>383</v>
      </c>
      <c r="Q214" s="23"/>
      <c r="R214" s="23"/>
      <c r="S214" s="23"/>
      <c r="T214" s="23"/>
      <c r="U214" s="24">
        <f>-13925000</f>
        <v>-13925000</v>
      </c>
      <c r="V214" s="24"/>
      <c r="W214" s="24"/>
      <c r="X214" s="25" t="s">
        <v>74</v>
      </c>
      <c r="Y214" s="25"/>
      <c r="Z214" s="25"/>
      <c r="AA214" s="25"/>
      <c r="AB214" s="24">
        <f>-13925000</f>
        <v>-13925000</v>
      </c>
      <c r="AC214" s="24"/>
      <c r="AD214" s="24"/>
      <c r="AE214" s="28">
        <f>-34226453</f>
        <v>-34226453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-48151453</f>
        <v>-48151453</v>
      </c>
      <c r="AX214" s="24"/>
      <c r="AY214" s="25" t="s">
        <v>74</v>
      </c>
      <c r="AZ214" s="25"/>
      <c r="BA214" s="24">
        <f>-728211.52</f>
        <v>-728211.52</v>
      </c>
      <c r="BB214" s="24"/>
      <c r="BC214" s="24"/>
      <c r="BD214" s="25" t="s">
        <v>74</v>
      </c>
      <c r="BE214" s="25"/>
      <c r="BF214" s="24">
        <f>-728211.52</f>
        <v>-728211.52</v>
      </c>
      <c r="BG214" s="24"/>
      <c r="BH214" s="28">
        <f>-1153527.08</f>
        <v>-1153527.08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-1881738.6</f>
        <v>-1881738.6</v>
      </c>
      <c r="BR214" s="24"/>
      <c r="BS214" s="24"/>
      <c r="BT214" s="27" t="s">
        <v>74</v>
      </c>
    </row>
    <row r="215" spans="1:72" s="1" customFormat="1" ht="13.5" customHeight="1">
      <c r="A215" s="16" t="s">
        <v>384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382</v>
      </c>
      <c r="N215" s="23"/>
      <c r="O215" s="23"/>
      <c r="P215" s="23" t="s">
        <v>385</v>
      </c>
      <c r="Q215" s="23"/>
      <c r="R215" s="23"/>
      <c r="S215" s="23"/>
      <c r="T215" s="23"/>
      <c r="U215" s="24">
        <f>-13925000</f>
        <v>-13925000</v>
      </c>
      <c r="V215" s="24"/>
      <c r="W215" s="24"/>
      <c r="X215" s="25" t="s">
        <v>74</v>
      </c>
      <c r="Y215" s="25"/>
      <c r="Z215" s="25"/>
      <c r="AA215" s="25"/>
      <c r="AB215" s="24">
        <f>-13925000</f>
        <v>-13925000</v>
      </c>
      <c r="AC215" s="24"/>
      <c r="AD215" s="24"/>
      <c r="AE215" s="28">
        <f>-34226453</f>
        <v>-34226453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-48151453</f>
        <v>-48151453</v>
      </c>
      <c r="AX215" s="24"/>
      <c r="AY215" s="25" t="s">
        <v>74</v>
      </c>
      <c r="AZ215" s="25"/>
      <c r="BA215" s="24">
        <f>-728211.52</f>
        <v>-728211.52</v>
      </c>
      <c r="BB215" s="24"/>
      <c r="BC215" s="24"/>
      <c r="BD215" s="25" t="s">
        <v>74</v>
      </c>
      <c r="BE215" s="25"/>
      <c r="BF215" s="24">
        <f>-728211.52</f>
        <v>-728211.52</v>
      </c>
      <c r="BG215" s="24"/>
      <c r="BH215" s="28">
        <f>-1153527.08</f>
        <v>-1153527.08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-1881738.6</f>
        <v>-1881738.6</v>
      </c>
      <c r="BR215" s="24"/>
      <c r="BS215" s="24"/>
      <c r="BT215" s="27" t="s">
        <v>74</v>
      </c>
    </row>
    <row r="216" spans="1:72" s="1" customFormat="1" ht="24" customHeight="1">
      <c r="A216" s="16" t="s">
        <v>386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382</v>
      </c>
      <c r="N216" s="23"/>
      <c r="O216" s="23"/>
      <c r="P216" s="23" t="s">
        <v>387</v>
      </c>
      <c r="Q216" s="23"/>
      <c r="R216" s="23"/>
      <c r="S216" s="23"/>
      <c r="T216" s="23"/>
      <c r="U216" s="24">
        <f>-13925000</f>
        <v>-13925000</v>
      </c>
      <c r="V216" s="24"/>
      <c r="W216" s="24"/>
      <c r="X216" s="25" t="s">
        <v>74</v>
      </c>
      <c r="Y216" s="25"/>
      <c r="Z216" s="25"/>
      <c r="AA216" s="25"/>
      <c r="AB216" s="24">
        <f>-13925000</f>
        <v>-13925000</v>
      </c>
      <c r="AC216" s="24"/>
      <c r="AD216" s="24"/>
      <c r="AE216" s="28">
        <f>-34226453</f>
        <v>-34226453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-48151453</f>
        <v>-48151453</v>
      </c>
      <c r="AX216" s="24"/>
      <c r="AY216" s="25" t="s">
        <v>74</v>
      </c>
      <c r="AZ216" s="25"/>
      <c r="BA216" s="24">
        <f>-728211.52</f>
        <v>-728211.52</v>
      </c>
      <c r="BB216" s="24"/>
      <c r="BC216" s="24"/>
      <c r="BD216" s="25" t="s">
        <v>74</v>
      </c>
      <c r="BE216" s="25"/>
      <c r="BF216" s="24">
        <f>-728211.52</f>
        <v>-728211.52</v>
      </c>
      <c r="BG216" s="24"/>
      <c r="BH216" s="28">
        <f>-1153527.08</f>
        <v>-1153527.08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-1881738.6</f>
        <v>-1881738.6</v>
      </c>
      <c r="BR216" s="24"/>
      <c r="BS216" s="24"/>
      <c r="BT216" s="27" t="s">
        <v>74</v>
      </c>
    </row>
    <row r="217" spans="1:72" s="1" customFormat="1" ht="24" customHeight="1">
      <c r="A217" s="16" t="s">
        <v>388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382</v>
      </c>
      <c r="N217" s="23"/>
      <c r="O217" s="23"/>
      <c r="P217" s="23" t="s">
        <v>389</v>
      </c>
      <c r="Q217" s="23"/>
      <c r="R217" s="23"/>
      <c r="S217" s="23"/>
      <c r="T217" s="23"/>
      <c r="U217" s="24">
        <f>-13925000</f>
        <v>-13925000</v>
      </c>
      <c r="V217" s="24"/>
      <c r="W217" s="24"/>
      <c r="X217" s="25" t="s">
        <v>74</v>
      </c>
      <c r="Y217" s="25"/>
      <c r="Z217" s="25"/>
      <c r="AA217" s="25"/>
      <c r="AB217" s="24">
        <f>-13925000</f>
        <v>-13925000</v>
      </c>
      <c r="AC217" s="24"/>
      <c r="AD217" s="24"/>
      <c r="AE217" s="28">
        <f>-34226453</f>
        <v>-34226453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-48151453</f>
        <v>-48151453</v>
      </c>
      <c r="AX217" s="24"/>
      <c r="AY217" s="25" t="s">
        <v>74</v>
      </c>
      <c r="AZ217" s="25"/>
      <c r="BA217" s="24">
        <f>-728211.52</f>
        <v>-728211.52</v>
      </c>
      <c r="BB217" s="24"/>
      <c r="BC217" s="24"/>
      <c r="BD217" s="25" t="s">
        <v>74</v>
      </c>
      <c r="BE217" s="25"/>
      <c r="BF217" s="24">
        <f>-728211.52</f>
        <v>-728211.52</v>
      </c>
      <c r="BG217" s="24"/>
      <c r="BH217" s="28">
        <f>-1153527.08</f>
        <v>-1153527.08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-1881738.6</f>
        <v>-1881738.6</v>
      </c>
      <c r="BR217" s="24"/>
      <c r="BS217" s="24"/>
      <c r="BT217" s="27" t="s">
        <v>74</v>
      </c>
    </row>
    <row r="218" spans="1:72" s="1" customFormat="1" ht="13.5" customHeight="1">
      <c r="A218" s="16" t="s">
        <v>390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391</v>
      </c>
      <c r="N218" s="23"/>
      <c r="O218" s="23"/>
      <c r="P218" s="23" t="s">
        <v>392</v>
      </c>
      <c r="Q218" s="23"/>
      <c r="R218" s="23"/>
      <c r="S218" s="23"/>
      <c r="T218" s="23"/>
      <c r="U218" s="24">
        <f>47989359</f>
        <v>47989359</v>
      </c>
      <c r="V218" s="24"/>
      <c r="W218" s="24"/>
      <c r="X218" s="25" t="s">
        <v>74</v>
      </c>
      <c r="Y218" s="25"/>
      <c r="Z218" s="25"/>
      <c r="AA218" s="25"/>
      <c r="AB218" s="24">
        <f>47989359</f>
        <v>47989359</v>
      </c>
      <c r="AC218" s="24"/>
      <c r="AD218" s="24"/>
      <c r="AE218" s="28">
        <f>162094</f>
        <v>162094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48151453</f>
        <v>48151453</v>
      </c>
      <c r="AX218" s="24"/>
      <c r="AY218" s="25" t="s">
        <v>74</v>
      </c>
      <c r="AZ218" s="25"/>
      <c r="BA218" s="24">
        <f>1441141.2</f>
        <v>1441141.2</v>
      </c>
      <c r="BB218" s="24"/>
      <c r="BC218" s="24"/>
      <c r="BD218" s="25" t="s">
        <v>74</v>
      </c>
      <c r="BE218" s="25"/>
      <c r="BF218" s="24">
        <f>1441141.2</f>
        <v>1441141.2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1441141.2</f>
        <v>1441141.2</v>
      </c>
      <c r="BR218" s="24"/>
      <c r="BS218" s="24"/>
      <c r="BT218" s="27" t="s">
        <v>74</v>
      </c>
    </row>
    <row r="219" spans="1:72" s="1" customFormat="1" ht="13.5" customHeight="1">
      <c r="A219" s="16" t="s">
        <v>393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391</v>
      </c>
      <c r="N219" s="23"/>
      <c r="O219" s="23"/>
      <c r="P219" s="23" t="s">
        <v>394</v>
      </c>
      <c r="Q219" s="23"/>
      <c r="R219" s="23"/>
      <c r="S219" s="23"/>
      <c r="T219" s="23"/>
      <c r="U219" s="24">
        <f>47989359</f>
        <v>47989359</v>
      </c>
      <c r="V219" s="24"/>
      <c r="W219" s="24"/>
      <c r="X219" s="25" t="s">
        <v>74</v>
      </c>
      <c r="Y219" s="25"/>
      <c r="Z219" s="25"/>
      <c r="AA219" s="25"/>
      <c r="AB219" s="24">
        <f>47989359</f>
        <v>47989359</v>
      </c>
      <c r="AC219" s="24"/>
      <c r="AD219" s="24"/>
      <c r="AE219" s="28">
        <f>162094</f>
        <v>162094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48151453</f>
        <v>48151453</v>
      </c>
      <c r="AX219" s="24"/>
      <c r="AY219" s="25" t="s">
        <v>74</v>
      </c>
      <c r="AZ219" s="25"/>
      <c r="BA219" s="24">
        <f>1441141.2</f>
        <v>1441141.2</v>
      </c>
      <c r="BB219" s="24"/>
      <c r="BC219" s="24"/>
      <c r="BD219" s="25" t="s">
        <v>74</v>
      </c>
      <c r="BE219" s="25"/>
      <c r="BF219" s="24">
        <f>1441141.2</f>
        <v>1441141.2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1441141.2</f>
        <v>1441141.2</v>
      </c>
      <c r="BR219" s="24"/>
      <c r="BS219" s="24"/>
      <c r="BT219" s="27" t="s">
        <v>74</v>
      </c>
    </row>
    <row r="220" spans="1:72" s="1" customFormat="1" ht="24" customHeight="1">
      <c r="A220" s="16" t="s">
        <v>395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391</v>
      </c>
      <c r="N220" s="23"/>
      <c r="O220" s="23"/>
      <c r="P220" s="23" t="s">
        <v>396</v>
      </c>
      <c r="Q220" s="23"/>
      <c r="R220" s="23"/>
      <c r="S220" s="23"/>
      <c r="T220" s="23"/>
      <c r="U220" s="24">
        <f>47989359</f>
        <v>47989359</v>
      </c>
      <c r="V220" s="24"/>
      <c r="W220" s="24"/>
      <c r="X220" s="25" t="s">
        <v>74</v>
      </c>
      <c r="Y220" s="25"/>
      <c r="Z220" s="25"/>
      <c r="AA220" s="25"/>
      <c r="AB220" s="24">
        <f>47989359</f>
        <v>47989359</v>
      </c>
      <c r="AC220" s="24"/>
      <c r="AD220" s="24"/>
      <c r="AE220" s="28">
        <f>162094</f>
        <v>162094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48151453</f>
        <v>48151453</v>
      </c>
      <c r="AX220" s="24"/>
      <c r="AY220" s="25" t="s">
        <v>74</v>
      </c>
      <c r="AZ220" s="25"/>
      <c r="BA220" s="24">
        <f>1441141.2</f>
        <v>1441141.2</v>
      </c>
      <c r="BB220" s="24"/>
      <c r="BC220" s="24"/>
      <c r="BD220" s="25" t="s">
        <v>74</v>
      </c>
      <c r="BE220" s="25"/>
      <c r="BF220" s="24">
        <f>1441141.2</f>
        <v>1441141.2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1441141.2</f>
        <v>1441141.2</v>
      </c>
      <c r="BR220" s="24"/>
      <c r="BS220" s="24"/>
      <c r="BT220" s="27" t="s">
        <v>74</v>
      </c>
    </row>
    <row r="221" spans="1:72" s="1" customFormat="1" ht="24" customHeight="1">
      <c r="A221" s="16" t="s">
        <v>397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391</v>
      </c>
      <c r="N221" s="23"/>
      <c r="O221" s="23"/>
      <c r="P221" s="23" t="s">
        <v>398</v>
      </c>
      <c r="Q221" s="23"/>
      <c r="R221" s="23"/>
      <c r="S221" s="23"/>
      <c r="T221" s="23"/>
      <c r="U221" s="24">
        <f>47989359</f>
        <v>47989359</v>
      </c>
      <c r="V221" s="24"/>
      <c r="W221" s="24"/>
      <c r="X221" s="25" t="s">
        <v>74</v>
      </c>
      <c r="Y221" s="25"/>
      <c r="Z221" s="25"/>
      <c r="AA221" s="25"/>
      <c r="AB221" s="24">
        <f>47989359</f>
        <v>47989359</v>
      </c>
      <c r="AC221" s="24"/>
      <c r="AD221" s="24"/>
      <c r="AE221" s="28">
        <f>162094</f>
        <v>162094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48151453</f>
        <v>48151453</v>
      </c>
      <c r="AX221" s="24"/>
      <c r="AY221" s="25" t="s">
        <v>74</v>
      </c>
      <c r="AZ221" s="25"/>
      <c r="BA221" s="24">
        <f>1441141.2</f>
        <v>1441141.2</v>
      </c>
      <c r="BB221" s="24"/>
      <c r="BC221" s="24"/>
      <c r="BD221" s="25" t="s">
        <v>74</v>
      </c>
      <c r="BE221" s="25"/>
      <c r="BF221" s="24">
        <f>1441141.2</f>
        <v>1441141.2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1441141.2</f>
        <v>1441141.2</v>
      </c>
      <c r="BR221" s="24"/>
      <c r="BS221" s="24"/>
      <c r="BT221" s="27" t="s">
        <v>74</v>
      </c>
    </row>
    <row r="222" spans="1:72" s="1" customFormat="1" ht="13.5" customHeight="1">
      <c r="A222" s="29" t="s">
        <v>9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0" t="s">
        <v>9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</row>
    <row r="223" spans="1:72" s="1" customFormat="1" ht="15.75" customHeight="1">
      <c r="A223" s="12" t="s">
        <v>399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</row>
    <row r="224" spans="1:72" s="1" customFormat="1" ht="13.5" customHeight="1">
      <c r="A224" s="39" t="s">
        <v>400</v>
      </c>
      <c r="B224" s="3" t="s">
        <v>21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 t="s">
        <v>22</v>
      </c>
      <c r="W224" s="3"/>
      <c r="X224" s="3"/>
      <c r="Y224" s="40" t="s">
        <v>401</v>
      </c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3" t="s">
        <v>404</v>
      </c>
      <c r="BF224" s="3"/>
      <c r="BG224" s="29" t="s">
        <v>9</v>
      </c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1:72" s="1" customFormat="1" ht="66" customHeight="1">
      <c r="A225" s="3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 t="s">
        <v>29</v>
      </c>
      <c r="Z225" s="3"/>
      <c r="AA225" s="3"/>
      <c r="AB225" s="3"/>
      <c r="AC225" s="3" t="s">
        <v>30</v>
      </c>
      <c r="AD225" s="3"/>
      <c r="AE225" s="3"/>
      <c r="AF225" s="3" t="s">
        <v>31</v>
      </c>
      <c r="AG225" s="3"/>
      <c r="AH225" s="3"/>
      <c r="AI225" s="3" t="s">
        <v>32</v>
      </c>
      <c r="AJ225" s="3"/>
      <c r="AK225" s="3" t="s">
        <v>33</v>
      </c>
      <c r="AL225" s="3"/>
      <c r="AM225" s="3"/>
      <c r="AN225" s="3"/>
      <c r="AO225" s="3" t="s">
        <v>34</v>
      </c>
      <c r="AP225" s="3"/>
      <c r="AQ225" s="3"/>
      <c r="AR225" s="3" t="s">
        <v>35</v>
      </c>
      <c r="AS225" s="3"/>
      <c r="AT225" s="3"/>
      <c r="AU225" s="3" t="s">
        <v>36</v>
      </c>
      <c r="AV225" s="3"/>
      <c r="AW225" s="3"/>
      <c r="AX225" s="3" t="s">
        <v>402</v>
      </c>
      <c r="AY225" s="3"/>
      <c r="AZ225" s="3" t="s">
        <v>403</v>
      </c>
      <c r="BA225" s="3"/>
      <c r="BB225" s="3"/>
      <c r="BC225" s="3"/>
      <c r="BD225" s="3"/>
      <c r="BE225" s="3"/>
      <c r="BF225" s="3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1:72" s="1" customFormat="1" ht="13.5" customHeight="1">
      <c r="A226" s="39"/>
      <c r="B226" s="23" t="s">
        <v>40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 t="s">
        <v>41</v>
      </c>
      <c r="W226" s="23"/>
      <c r="X226" s="23"/>
      <c r="Y226" s="23" t="s">
        <v>42</v>
      </c>
      <c r="Z226" s="23"/>
      <c r="AA226" s="23"/>
      <c r="AB226" s="23"/>
      <c r="AC226" s="23" t="s">
        <v>43</v>
      </c>
      <c r="AD226" s="23"/>
      <c r="AE226" s="23"/>
      <c r="AF226" s="23" t="s">
        <v>44</v>
      </c>
      <c r="AG226" s="23"/>
      <c r="AH226" s="23"/>
      <c r="AI226" s="23" t="s">
        <v>45</v>
      </c>
      <c r="AJ226" s="23"/>
      <c r="AK226" s="23" t="s">
        <v>46</v>
      </c>
      <c r="AL226" s="23"/>
      <c r="AM226" s="23"/>
      <c r="AN226" s="23"/>
      <c r="AO226" s="23" t="s">
        <v>47</v>
      </c>
      <c r="AP226" s="23"/>
      <c r="AQ226" s="23"/>
      <c r="AR226" s="23" t="s">
        <v>48</v>
      </c>
      <c r="AS226" s="23"/>
      <c r="AT226" s="23"/>
      <c r="AU226" s="23" t="s">
        <v>49</v>
      </c>
      <c r="AV226" s="23"/>
      <c r="AW226" s="23"/>
      <c r="AX226" s="23" t="s">
        <v>50</v>
      </c>
      <c r="AY226" s="23"/>
      <c r="AZ226" s="23" t="s">
        <v>51</v>
      </c>
      <c r="BA226" s="23"/>
      <c r="BB226" s="23"/>
      <c r="BC226" s="23"/>
      <c r="BD226" s="23"/>
      <c r="BE226" s="23" t="s">
        <v>52</v>
      </c>
      <c r="BF226" s="23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13.5" customHeight="1">
      <c r="A227" s="39"/>
      <c r="B227" s="41" t="s">
        <v>405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2" t="s">
        <v>406</v>
      </c>
      <c r="W227" s="42"/>
      <c r="X227" s="42"/>
      <c r="Y227" s="19" t="s">
        <v>74</v>
      </c>
      <c r="Z227" s="19"/>
      <c r="AA227" s="19"/>
      <c r="AB227" s="19"/>
      <c r="AC227" s="19" t="s">
        <v>74</v>
      </c>
      <c r="AD227" s="19"/>
      <c r="AE227" s="19"/>
      <c r="AF227" s="19" t="s">
        <v>74</v>
      </c>
      <c r="AG227" s="19"/>
      <c r="AH227" s="19"/>
      <c r="AI227" s="19" t="s">
        <v>74</v>
      </c>
      <c r="AJ227" s="19"/>
      <c r="AK227" s="19" t="s">
        <v>74</v>
      </c>
      <c r="AL227" s="19"/>
      <c r="AM227" s="19"/>
      <c r="AN227" s="19"/>
      <c r="AO227" s="19" t="s">
        <v>74</v>
      </c>
      <c r="AP227" s="19"/>
      <c r="AQ227" s="19"/>
      <c r="AR227" s="19" t="s">
        <v>74</v>
      </c>
      <c r="AS227" s="19"/>
      <c r="AT227" s="19"/>
      <c r="AU227" s="19" t="s">
        <v>74</v>
      </c>
      <c r="AV227" s="19"/>
      <c r="AW227" s="19"/>
      <c r="AX227" s="19" t="s">
        <v>74</v>
      </c>
      <c r="AY227" s="19"/>
      <c r="AZ227" s="19" t="s">
        <v>74</v>
      </c>
      <c r="BA227" s="19"/>
      <c r="BB227" s="19"/>
      <c r="BC227" s="19"/>
      <c r="BD227" s="19"/>
      <c r="BE227" s="43" t="s">
        <v>74</v>
      </c>
      <c r="BF227" s="43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3.5" customHeight="1">
      <c r="A228" s="39"/>
      <c r="B228" s="44" t="s">
        <v>407</v>
      </c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5" t="s">
        <v>408</v>
      </c>
      <c r="W228" s="45"/>
      <c r="X228" s="45"/>
      <c r="Y228" s="25" t="s">
        <v>74</v>
      </c>
      <c r="Z228" s="25"/>
      <c r="AA228" s="25"/>
      <c r="AB228" s="25"/>
      <c r="AC228" s="25" t="s">
        <v>74</v>
      </c>
      <c r="AD228" s="25"/>
      <c r="AE228" s="25"/>
      <c r="AF228" s="25" t="s">
        <v>74</v>
      </c>
      <c r="AG228" s="25"/>
      <c r="AH228" s="25"/>
      <c r="AI228" s="25" t="s">
        <v>74</v>
      </c>
      <c r="AJ228" s="25"/>
      <c r="AK228" s="25" t="s">
        <v>74</v>
      </c>
      <c r="AL228" s="25"/>
      <c r="AM228" s="25"/>
      <c r="AN228" s="25"/>
      <c r="AO228" s="25" t="s">
        <v>74</v>
      </c>
      <c r="AP228" s="25"/>
      <c r="AQ228" s="25"/>
      <c r="AR228" s="25" t="s">
        <v>74</v>
      </c>
      <c r="AS228" s="25"/>
      <c r="AT228" s="25"/>
      <c r="AU228" s="25" t="s">
        <v>74</v>
      </c>
      <c r="AV228" s="25"/>
      <c r="AW228" s="25"/>
      <c r="AX228" s="25" t="s">
        <v>74</v>
      </c>
      <c r="AY228" s="25"/>
      <c r="AZ228" s="25" t="s">
        <v>74</v>
      </c>
      <c r="BA228" s="25"/>
      <c r="BB228" s="25"/>
      <c r="BC228" s="25"/>
      <c r="BD228" s="25"/>
      <c r="BE228" s="46" t="s">
        <v>74</v>
      </c>
      <c r="BF228" s="46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13.5" customHeight="1">
      <c r="A229" s="39"/>
      <c r="B229" s="47" t="s">
        <v>409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8" t="s">
        <v>9</v>
      </c>
      <c r="W229" s="48"/>
      <c r="X229" s="48"/>
      <c r="Y229" s="49" t="s">
        <v>9</v>
      </c>
      <c r="Z229" s="49"/>
      <c r="AA229" s="49"/>
      <c r="AB229" s="49"/>
      <c r="AC229" s="49" t="s">
        <v>9</v>
      </c>
      <c r="AD229" s="49"/>
      <c r="AE229" s="49"/>
      <c r="AF229" s="49" t="s">
        <v>9</v>
      </c>
      <c r="AG229" s="49"/>
      <c r="AH229" s="49"/>
      <c r="AI229" s="49" t="s">
        <v>9</v>
      </c>
      <c r="AJ229" s="49"/>
      <c r="AK229" s="49" t="s">
        <v>9</v>
      </c>
      <c r="AL229" s="49"/>
      <c r="AM229" s="49"/>
      <c r="AN229" s="49"/>
      <c r="AO229" s="49" t="s">
        <v>9</v>
      </c>
      <c r="AP229" s="49"/>
      <c r="AQ229" s="49"/>
      <c r="AR229" s="49" t="s">
        <v>9</v>
      </c>
      <c r="AS229" s="49"/>
      <c r="AT229" s="49"/>
      <c r="AU229" s="49" t="s">
        <v>9</v>
      </c>
      <c r="AV229" s="49"/>
      <c r="AW229" s="49"/>
      <c r="AX229" s="49" t="s">
        <v>9</v>
      </c>
      <c r="AY229" s="49"/>
      <c r="AZ229" s="49" t="s">
        <v>9</v>
      </c>
      <c r="BA229" s="49"/>
      <c r="BB229" s="49"/>
      <c r="BC229" s="49"/>
      <c r="BD229" s="49"/>
      <c r="BE229" s="50" t="s">
        <v>9</v>
      </c>
      <c r="BF229" s="50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13.5" customHeight="1">
      <c r="A230" s="39"/>
      <c r="B230" s="51" t="s">
        <v>9</v>
      </c>
      <c r="C230" s="52" t="s">
        <v>410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3" t="s">
        <v>411</v>
      </c>
      <c r="W230" s="53"/>
      <c r="X230" s="53"/>
      <c r="Y230" s="54" t="s">
        <v>74</v>
      </c>
      <c r="Z230" s="54"/>
      <c r="AA230" s="54"/>
      <c r="AB230" s="54"/>
      <c r="AC230" s="54" t="s">
        <v>74</v>
      </c>
      <c r="AD230" s="54"/>
      <c r="AE230" s="54"/>
      <c r="AF230" s="54" t="s">
        <v>74</v>
      </c>
      <c r="AG230" s="54"/>
      <c r="AH230" s="54"/>
      <c r="AI230" s="54" t="s">
        <v>74</v>
      </c>
      <c r="AJ230" s="54"/>
      <c r="AK230" s="54" t="s">
        <v>74</v>
      </c>
      <c r="AL230" s="54"/>
      <c r="AM230" s="54"/>
      <c r="AN230" s="54"/>
      <c r="AO230" s="54" t="s">
        <v>74</v>
      </c>
      <c r="AP230" s="54"/>
      <c r="AQ230" s="54"/>
      <c r="AR230" s="54" t="s">
        <v>74</v>
      </c>
      <c r="AS230" s="54"/>
      <c r="AT230" s="54"/>
      <c r="AU230" s="54" t="s">
        <v>74</v>
      </c>
      <c r="AV230" s="54"/>
      <c r="AW230" s="54"/>
      <c r="AX230" s="54" t="s">
        <v>74</v>
      </c>
      <c r="AY230" s="54"/>
      <c r="AZ230" s="54" t="s">
        <v>74</v>
      </c>
      <c r="BA230" s="54"/>
      <c r="BB230" s="54"/>
      <c r="BC230" s="54"/>
      <c r="BD230" s="54"/>
      <c r="BE230" s="55" t="s">
        <v>74</v>
      </c>
      <c r="BF230" s="55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56" t="s">
        <v>9</v>
      </c>
      <c r="C231" s="57" t="s">
        <v>412</v>
      </c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8" t="s">
        <v>413</v>
      </c>
      <c r="W231" s="58"/>
      <c r="X231" s="58"/>
      <c r="Y231" s="25" t="s">
        <v>74</v>
      </c>
      <c r="Z231" s="25"/>
      <c r="AA231" s="25"/>
      <c r="AB231" s="25"/>
      <c r="AC231" s="25" t="s">
        <v>74</v>
      </c>
      <c r="AD231" s="25"/>
      <c r="AE231" s="25"/>
      <c r="AF231" s="25" t="s">
        <v>74</v>
      </c>
      <c r="AG231" s="25"/>
      <c r="AH231" s="25"/>
      <c r="AI231" s="25" t="s">
        <v>74</v>
      </c>
      <c r="AJ231" s="25"/>
      <c r="AK231" s="25" t="s">
        <v>74</v>
      </c>
      <c r="AL231" s="25"/>
      <c r="AM231" s="25"/>
      <c r="AN231" s="25"/>
      <c r="AO231" s="25" t="s">
        <v>74</v>
      </c>
      <c r="AP231" s="25"/>
      <c r="AQ231" s="25"/>
      <c r="AR231" s="25" t="s">
        <v>74</v>
      </c>
      <c r="AS231" s="25"/>
      <c r="AT231" s="25"/>
      <c r="AU231" s="25" t="s">
        <v>74</v>
      </c>
      <c r="AV231" s="25"/>
      <c r="AW231" s="25"/>
      <c r="AX231" s="25" t="s">
        <v>74</v>
      </c>
      <c r="AY231" s="25"/>
      <c r="AZ231" s="25" t="s">
        <v>74</v>
      </c>
      <c r="BA231" s="25"/>
      <c r="BB231" s="25"/>
      <c r="BC231" s="25"/>
      <c r="BD231" s="25"/>
      <c r="BE231" s="46" t="s">
        <v>74</v>
      </c>
      <c r="BF231" s="46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13.5" customHeight="1">
      <c r="A232" s="39"/>
      <c r="B232" s="56" t="s">
        <v>9</v>
      </c>
      <c r="C232" s="57" t="s">
        <v>414</v>
      </c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8" t="s">
        <v>415</v>
      </c>
      <c r="W232" s="58"/>
      <c r="X232" s="58"/>
      <c r="Y232" s="25" t="s">
        <v>74</v>
      </c>
      <c r="Z232" s="25"/>
      <c r="AA232" s="25"/>
      <c r="AB232" s="25"/>
      <c r="AC232" s="25" t="s">
        <v>74</v>
      </c>
      <c r="AD232" s="25"/>
      <c r="AE232" s="25"/>
      <c r="AF232" s="25" t="s">
        <v>74</v>
      </c>
      <c r="AG232" s="25"/>
      <c r="AH232" s="25"/>
      <c r="AI232" s="25" t="s">
        <v>74</v>
      </c>
      <c r="AJ232" s="25"/>
      <c r="AK232" s="25" t="s">
        <v>74</v>
      </c>
      <c r="AL232" s="25"/>
      <c r="AM232" s="25"/>
      <c r="AN232" s="25"/>
      <c r="AO232" s="25" t="s">
        <v>74</v>
      </c>
      <c r="AP232" s="25"/>
      <c r="AQ232" s="25"/>
      <c r="AR232" s="25" t="s">
        <v>74</v>
      </c>
      <c r="AS232" s="25"/>
      <c r="AT232" s="25"/>
      <c r="AU232" s="25" t="s">
        <v>74</v>
      </c>
      <c r="AV232" s="25"/>
      <c r="AW232" s="25"/>
      <c r="AX232" s="25" t="s">
        <v>74</v>
      </c>
      <c r="AY232" s="25"/>
      <c r="AZ232" s="25" t="s">
        <v>74</v>
      </c>
      <c r="BA232" s="25"/>
      <c r="BB232" s="25"/>
      <c r="BC232" s="25"/>
      <c r="BD232" s="25"/>
      <c r="BE232" s="46" t="s">
        <v>74</v>
      </c>
      <c r="BF232" s="46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13.5" customHeight="1">
      <c r="A233" s="39"/>
      <c r="B233" s="56" t="s">
        <v>9</v>
      </c>
      <c r="C233" s="57" t="s">
        <v>178</v>
      </c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8" t="s">
        <v>416</v>
      </c>
      <c r="W233" s="58"/>
      <c r="X233" s="58"/>
      <c r="Y233" s="25" t="s">
        <v>74</v>
      </c>
      <c r="Z233" s="25"/>
      <c r="AA233" s="25"/>
      <c r="AB233" s="25"/>
      <c r="AC233" s="25" t="s">
        <v>74</v>
      </c>
      <c r="AD233" s="25"/>
      <c r="AE233" s="25"/>
      <c r="AF233" s="25" t="s">
        <v>74</v>
      </c>
      <c r="AG233" s="25"/>
      <c r="AH233" s="25"/>
      <c r="AI233" s="25" t="s">
        <v>74</v>
      </c>
      <c r="AJ233" s="25"/>
      <c r="AK233" s="25" t="s">
        <v>74</v>
      </c>
      <c r="AL233" s="25"/>
      <c r="AM233" s="25"/>
      <c r="AN233" s="25"/>
      <c r="AO233" s="25" t="s">
        <v>74</v>
      </c>
      <c r="AP233" s="25"/>
      <c r="AQ233" s="25"/>
      <c r="AR233" s="25" t="s">
        <v>74</v>
      </c>
      <c r="AS233" s="25"/>
      <c r="AT233" s="25"/>
      <c r="AU233" s="25" t="s">
        <v>74</v>
      </c>
      <c r="AV233" s="25"/>
      <c r="AW233" s="25"/>
      <c r="AX233" s="25" t="s">
        <v>74</v>
      </c>
      <c r="AY233" s="25"/>
      <c r="AZ233" s="25" t="s">
        <v>74</v>
      </c>
      <c r="BA233" s="25"/>
      <c r="BB233" s="25"/>
      <c r="BC233" s="25"/>
      <c r="BD233" s="25"/>
      <c r="BE233" s="46" t="s">
        <v>74</v>
      </c>
      <c r="BF233" s="46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56" t="s">
        <v>9</v>
      </c>
      <c r="C234" s="57" t="s">
        <v>417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8" t="s">
        <v>418</v>
      </c>
      <c r="W234" s="58"/>
      <c r="X234" s="58"/>
      <c r="Y234" s="25" t="s">
        <v>74</v>
      </c>
      <c r="Z234" s="25"/>
      <c r="AA234" s="25"/>
      <c r="AB234" s="25"/>
      <c r="AC234" s="25" t="s">
        <v>74</v>
      </c>
      <c r="AD234" s="25"/>
      <c r="AE234" s="25"/>
      <c r="AF234" s="25" t="s">
        <v>74</v>
      </c>
      <c r="AG234" s="25"/>
      <c r="AH234" s="25"/>
      <c r="AI234" s="25" t="s">
        <v>74</v>
      </c>
      <c r="AJ234" s="25"/>
      <c r="AK234" s="25" t="s">
        <v>74</v>
      </c>
      <c r="AL234" s="25"/>
      <c r="AM234" s="25"/>
      <c r="AN234" s="25"/>
      <c r="AO234" s="25" t="s">
        <v>74</v>
      </c>
      <c r="AP234" s="25"/>
      <c r="AQ234" s="25"/>
      <c r="AR234" s="25" t="s">
        <v>74</v>
      </c>
      <c r="AS234" s="25"/>
      <c r="AT234" s="25"/>
      <c r="AU234" s="25" t="s">
        <v>74</v>
      </c>
      <c r="AV234" s="25"/>
      <c r="AW234" s="25"/>
      <c r="AX234" s="25" t="s">
        <v>74</v>
      </c>
      <c r="AY234" s="25"/>
      <c r="AZ234" s="25" t="s">
        <v>74</v>
      </c>
      <c r="BA234" s="25"/>
      <c r="BB234" s="25"/>
      <c r="BC234" s="25"/>
      <c r="BD234" s="25"/>
      <c r="BE234" s="46" t="s">
        <v>74</v>
      </c>
      <c r="BF234" s="46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24" customHeight="1">
      <c r="A235" s="39"/>
      <c r="B235" s="56" t="s">
        <v>9</v>
      </c>
      <c r="C235" s="57" t="s">
        <v>419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8" t="s">
        <v>420</v>
      </c>
      <c r="W235" s="58"/>
      <c r="X235" s="58"/>
      <c r="Y235" s="25" t="s">
        <v>74</v>
      </c>
      <c r="Z235" s="25"/>
      <c r="AA235" s="25"/>
      <c r="AB235" s="25"/>
      <c r="AC235" s="25" t="s">
        <v>74</v>
      </c>
      <c r="AD235" s="25"/>
      <c r="AE235" s="25"/>
      <c r="AF235" s="25" t="s">
        <v>74</v>
      </c>
      <c r="AG235" s="25"/>
      <c r="AH235" s="25"/>
      <c r="AI235" s="25" t="s">
        <v>74</v>
      </c>
      <c r="AJ235" s="25"/>
      <c r="AK235" s="25" t="s">
        <v>74</v>
      </c>
      <c r="AL235" s="25"/>
      <c r="AM235" s="25"/>
      <c r="AN235" s="25"/>
      <c r="AO235" s="25" t="s">
        <v>74</v>
      </c>
      <c r="AP235" s="25"/>
      <c r="AQ235" s="25"/>
      <c r="AR235" s="25" t="s">
        <v>74</v>
      </c>
      <c r="AS235" s="25"/>
      <c r="AT235" s="25"/>
      <c r="AU235" s="25" t="s">
        <v>74</v>
      </c>
      <c r="AV235" s="25"/>
      <c r="AW235" s="25"/>
      <c r="AX235" s="25" t="s">
        <v>74</v>
      </c>
      <c r="AY235" s="25"/>
      <c r="AZ235" s="25" t="s">
        <v>74</v>
      </c>
      <c r="BA235" s="25"/>
      <c r="BB235" s="25"/>
      <c r="BC235" s="25"/>
      <c r="BD235" s="25"/>
      <c r="BE235" s="46" t="s">
        <v>74</v>
      </c>
      <c r="BF235" s="46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24" customHeight="1">
      <c r="A236" s="39"/>
      <c r="B236" s="56" t="s">
        <v>9</v>
      </c>
      <c r="C236" s="57" t="s">
        <v>421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422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56" t="s">
        <v>9</v>
      </c>
      <c r="C237" s="57" t="s">
        <v>423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424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24" customHeight="1">
      <c r="A238" s="39"/>
      <c r="B238" s="56" t="s">
        <v>9</v>
      </c>
      <c r="C238" s="57" t="s">
        <v>425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426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24" customHeight="1">
      <c r="A239" s="39"/>
      <c r="B239" s="44" t="s">
        <v>427</v>
      </c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5" t="s">
        <v>428</v>
      </c>
      <c r="W239" s="45"/>
      <c r="X239" s="45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13.5" customHeight="1">
      <c r="A240" s="39"/>
      <c r="B240" s="47" t="s">
        <v>409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8" t="s">
        <v>9</v>
      </c>
      <c r="W240" s="48"/>
      <c r="X240" s="48"/>
      <c r="Y240" s="49" t="s">
        <v>9</v>
      </c>
      <c r="Z240" s="49"/>
      <c r="AA240" s="49"/>
      <c r="AB240" s="49"/>
      <c r="AC240" s="49" t="s">
        <v>9</v>
      </c>
      <c r="AD240" s="49"/>
      <c r="AE240" s="49"/>
      <c r="AF240" s="49" t="s">
        <v>9</v>
      </c>
      <c r="AG240" s="49"/>
      <c r="AH240" s="49"/>
      <c r="AI240" s="49" t="s">
        <v>9</v>
      </c>
      <c r="AJ240" s="49"/>
      <c r="AK240" s="49" t="s">
        <v>9</v>
      </c>
      <c r="AL240" s="49"/>
      <c r="AM240" s="49"/>
      <c r="AN240" s="49"/>
      <c r="AO240" s="49" t="s">
        <v>9</v>
      </c>
      <c r="AP240" s="49"/>
      <c r="AQ240" s="49"/>
      <c r="AR240" s="49" t="s">
        <v>9</v>
      </c>
      <c r="AS240" s="49"/>
      <c r="AT240" s="49"/>
      <c r="AU240" s="49" t="s">
        <v>9</v>
      </c>
      <c r="AV240" s="49"/>
      <c r="AW240" s="49"/>
      <c r="AX240" s="49" t="s">
        <v>9</v>
      </c>
      <c r="AY240" s="49"/>
      <c r="AZ240" s="49" t="s">
        <v>9</v>
      </c>
      <c r="BA240" s="49"/>
      <c r="BB240" s="49"/>
      <c r="BC240" s="49"/>
      <c r="BD240" s="49"/>
      <c r="BE240" s="50" t="s">
        <v>9</v>
      </c>
      <c r="BF240" s="50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13.5" customHeight="1">
      <c r="A241" s="39"/>
      <c r="B241" s="51" t="s">
        <v>9</v>
      </c>
      <c r="C241" s="52" t="s">
        <v>410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3" t="s">
        <v>429</v>
      </c>
      <c r="W241" s="53"/>
      <c r="X241" s="53"/>
      <c r="Y241" s="54" t="s">
        <v>74</v>
      </c>
      <c r="Z241" s="54"/>
      <c r="AA241" s="54"/>
      <c r="AB241" s="54"/>
      <c r="AC241" s="54" t="s">
        <v>74</v>
      </c>
      <c r="AD241" s="54"/>
      <c r="AE241" s="54"/>
      <c r="AF241" s="54" t="s">
        <v>74</v>
      </c>
      <c r="AG241" s="54"/>
      <c r="AH241" s="54"/>
      <c r="AI241" s="54" t="s">
        <v>74</v>
      </c>
      <c r="AJ241" s="54"/>
      <c r="AK241" s="54" t="s">
        <v>74</v>
      </c>
      <c r="AL241" s="54"/>
      <c r="AM241" s="54"/>
      <c r="AN241" s="54"/>
      <c r="AO241" s="54" t="s">
        <v>74</v>
      </c>
      <c r="AP241" s="54"/>
      <c r="AQ241" s="54"/>
      <c r="AR241" s="54" t="s">
        <v>74</v>
      </c>
      <c r="AS241" s="54"/>
      <c r="AT241" s="54"/>
      <c r="AU241" s="54" t="s">
        <v>74</v>
      </c>
      <c r="AV241" s="54"/>
      <c r="AW241" s="54"/>
      <c r="AX241" s="54" t="s">
        <v>74</v>
      </c>
      <c r="AY241" s="54"/>
      <c r="AZ241" s="54" t="s">
        <v>74</v>
      </c>
      <c r="BA241" s="54"/>
      <c r="BB241" s="54"/>
      <c r="BC241" s="54"/>
      <c r="BD241" s="54"/>
      <c r="BE241" s="55" t="s">
        <v>74</v>
      </c>
      <c r="BF241" s="55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13.5" customHeight="1">
      <c r="A242" s="39"/>
      <c r="B242" s="56" t="s">
        <v>9</v>
      </c>
      <c r="C242" s="57" t="s">
        <v>412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430</v>
      </c>
      <c r="W242" s="58"/>
      <c r="X242" s="58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56" t="s">
        <v>9</v>
      </c>
      <c r="C243" s="57" t="s">
        <v>414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431</v>
      </c>
      <c r="W243" s="58"/>
      <c r="X243" s="58"/>
      <c r="Y243" s="25" t="s">
        <v>74</v>
      </c>
      <c r="Z243" s="25"/>
      <c r="AA243" s="25"/>
      <c r="AB243" s="25"/>
      <c r="AC243" s="25" t="s">
        <v>74</v>
      </c>
      <c r="AD243" s="25"/>
      <c r="AE243" s="25"/>
      <c r="AF243" s="25" t="s">
        <v>74</v>
      </c>
      <c r="AG243" s="25"/>
      <c r="AH243" s="25"/>
      <c r="AI243" s="25" t="s">
        <v>74</v>
      </c>
      <c r="AJ243" s="25"/>
      <c r="AK243" s="25" t="s">
        <v>74</v>
      </c>
      <c r="AL243" s="25"/>
      <c r="AM243" s="25"/>
      <c r="AN243" s="25"/>
      <c r="AO243" s="25" t="s">
        <v>74</v>
      </c>
      <c r="AP243" s="25"/>
      <c r="AQ243" s="25"/>
      <c r="AR243" s="25" t="s">
        <v>74</v>
      </c>
      <c r="AS243" s="25"/>
      <c r="AT243" s="25"/>
      <c r="AU243" s="25" t="s">
        <v>74</v>
      </c>
      <c r="AV243" s="25"/>
      <c r="AW243" s="25"/>
      <c r="AX243" s="25" t="s">
        <v>74</v>
      </c>
      <c r="AY243" s="25"/>
      <c r="AZ243" s="25" t="s">
        <v>74</v>
      </c>
      <c r="BA243" s="25"/>
      <c r="BB243" s="25"/>
      <c r="BC243" s="25"/>
      <c r="BD243" s="25"/>
      <c r="BE243" s="46" t="s">
        <v>74</v>
      </c>
      <c r="BF243" s="46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56" t="s">
        <v>9</v>
      </c>
      <c r="C244" s="57" t="s">
        <v>178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432</v>
      </c>
      <c r="W244" s="58"/>
      <c r="X244" s="58"/>
      <c r="Y244" s="25" t="s">
        <v>74</v>
      </c>
      <c r="Z244" s="25"/>
      <c r="AA244" s="25"/>
      <c r="AB244" s="25"/>
      <c r="AC244" s="25" t="s">
        <v>74</v>
      </c>
      <c r="AD244" s="25"/>
      <c r="AE244" s="25"/>
      <c r="AF244" s="25" t="s">
        <v>74</v>
      </c>
      <c r="AG244" s="25"/>
      <c r="AH244" s="25"/>
      <c r="AI244" s="25" t="s">
        <v>74</v>
      </c>
      <c r="AJ244" s="25"/>
      <c r="AK244" s="25" t="s">
        <v>74</v>
      </c>
      <c r="AL244" s="25"/>
      <c r="AM244" s="25"/>
      <c r="AN244" s="25"/>
      <c r="AO244" s="25" t="s">
        <v>74</v>
      </c>
      <c r="AP244" s="25"/>
      <c r="AQ244" s="25"/>
      <c r="AR244" s="25" t="s">
        <v>74</v>
      </c>
      <c r="AS244" s="25"/>
      <c r="AT244" s="25"/>
      <c r="AU244" s="25" t="s">
        <v>74</v>
      </c>
      <c r="AV244" s="25"/>
      <c r="AW244" s="25"/>
      <c r="AX244" s="25" t="s">
        <v>74</v>
      </c>
      <c r="AY244" s="25"/>
      <c r="AZ244" s="25" t="s">
        <v>74</v>
      </c>
      <c r="BA244" s="25"/>
      <c r="BB244" s="25"/>
      <c r="BC244" s="25"/>
      <c r="BD244" s="25"/>
      <c r="BE244" s="46" t="s">
        <v>74</v>
      </c>
      <c r="BF244" s="46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56" t="s">
        <v>9</v>
      </c>
      <c r="C245" s="57" t="s">
        <v>417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433</v>
      </c>
      <c r="W245" s="58"/>
      <c r="X245" s="58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24" customHeight="1">
      <c r="A246" s="39"/>
      <c r="B246" s="56" t="s">
        <v>9</v>
      </c>
      <c r="C246" s="57" t="s">
        <v>419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434</v>
      </c>
      <c r="W246" s="58"/>
      <c r="X246" s="58"/>
      <c r="Y246" s="25" t="s">
        <v>74</v>
      </c>
      <c r="Z246" s="25"/>
      <c r="AA246" s="25"/>
      <c r="AB246" s="25"/>
      <c r="AC246" s="25" t="s">
        <v>74</v>
      </c>
      <c r="AD246" s="25"/>
      <c r="AE246" s="25"/>
      <c r="AF246" s="25" t="s">
        <v>74</v>
      </c>
      <c r="AG246" s="25"/>
      <c r="AH246" s="25"/>
      <c r="AI246" s="25" t="s">
        <v>74</v>
      </c>
      <c r="AJ246" s="25"/>
      <c r="AK246" s="25" t="s">
        <v>74</v>
      </c>
      <c r="AL246" s="25"/>
      <c r="AM246" s="25"/>
      <c r="AN246" s="25"/>
      <c r="AO246" s="25" t="s">
        <v>74</v>
      </c>
      <c r="AP246" s="25"/>
      <c r="AQ246" s="25"/>
      <c r="AR246" s="25" t="s">
        <v>74</v>
      </c>
      <c r="AS246" s="25"/>
      <c r="AT246" s="25"/>
      <c r="AU246" s="25" t="s">
        <v>74</v>
      </c>
      <c r="AV246" s="25"/>
      <c r="AW246" s="25"/>
      <c r="AX246" s="25" t="s">
        <v>74</v>
      </c>
      <c r="AY246" s="25"/>
      <c r="AZ246" s="25" t="s">
        <v>74</v>
      </c>
      <c r="BA246" s="25"/>
      <c r="BB246" s="25"/>
      <c r="BC246" s="25"/>
      <c r="BD246" s="25"/>
      <c r="BE246" s="46" t="s">
        <v>74</v>
      </c>
      <c r="BF246" s="46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24" customHeight="1">
      <c r="A247" s="39"/>
      <c r="B247" s="56" t="s">
        <v>9</v>
      </c>
      <c r="C247" s="57" t="s">
        <v>421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435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423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436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24" customHeight="1">
      <c r="A249" s="39"/>
      <c r="B249" s="56" t="s">
        <v>9</v>
      </c>
      <c r="C249" s="57" t="s">
        <v>425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437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44" t="s">
        <v>438</v>
      </c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5" t="s">
        <v>439</v>
      </c>
      <c r="W250" s="45"/>
      <c r="X250" s="45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47" t="s">
        <v>409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8" t="s">
        <v>9</v>
      </c>
      <c r="W251" s="48"/>
      <c r="X251" s="48"/>
      <c r="Y251" s="49" t="s">
        <v>9</v>
      </c>
      <c r="Z251" s="49"/>
      <c r="AA251" s="49"/>
      <c r="AB251" s="49"/>
      <c r="AC251" s="49" t="s">
        <v>9</v>
      </c>
      <c r="AD251" s="49"/>
      <c r="AE251" s="49"/>
      <c r="AF251" s="49" t="s">
        <v>9</v>
      </c>
      <c r="AG251" s="49"/>
      <c r="AH251" s="49"/>
      <c r="AI251" s="49" t="s">
        <v>9</v>
      </c>
      <c r="AJ251" s="49"/>
      <c r="AK251" s="49" t="s">
        <v>9</v>
      </c>
      <c r="AL251" s="49"/>
      <c r="AM251" s="49"/>
      <c r="AN251" s="49"/>
      <c r="AO251" s="49" t="s">
        <v>9</v>
      </c>
      <c r="AP251" s="49"/>
      <c r="AQ251" s="49"/>
      <c r="AR251" s="49" t="s">
        <v>9</v>
      </c>
      <c r="AS251" s="49"/>
      <c r="AT251" s="49"/>
      <c r="AU251" s="49" t="s">
        <v>9</v>
      </c>
      <c r="AV251" s="49"/>
      <c r="AW251" s="49"/>
      <c r="AX251" s="49" t="s">
        <v>9</v>
      </c>
      <c r="AY251" s="49"/>
      <c r="AZ251" s="49" t="s">
        <v>9</v>
      </c>
      <c r="BA251" s="49"/>
      <c r="BB251" s="49"/>
      <c r="BC251" s="49"/>
      <c r="BD251" s="49"/>
      <c r="BE251" s="50" t="s">
        <v>9</v>
      </c>
      <c r="BF251" s="50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1" t="s">
        <v>9</v>
      </c>
      <c r="C252" s="52" t="s">
        <v>410</v>
      </c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3" t="s">
        <v>440</v>
      </c>
      <c r="W252" s="53"/>
      <c r="X252" s="53"/>
      <c r="Y252" s="54" t="s">
        <v>74</v>
      </c>
      <c r="Z252" s="54"/>
      <c r="AA252" s="54"/>
      <c r="AB252" s="54"/>
      <c r="AC252" s="54" t="s">
        <v>74</v>
      </c>
      <c r="AD252" s="54"/>
      <c r="AE252" s="54"/>
      <c r="AF252" s="54" t="s">
        <v>74</v>
      </c>
      <c r="AG252" s="54"/>
      <c r="AH252" s="54"/>
      <c r="AI252" s="54" t="s">
        <v>74</v>
      </c>
      <c r="AJ252" s="54"/>
      <c r="AK252" s="54" t="s">
        <v>74</v>
      </c>
      <c r="AL252" s="54"/>
      <c r="AM252" s="54"/>
      <c r="AN252" s="54"/>
      <c r="AO252" s="54" t="s">
        <v>74</v>
      </c>
      <c r="AP252" s="54"/>
      <c r="AQ252" s="54"/>
      <c r="AR252" s="54" t="s">
        <v>74</v>
      </c>
      <c r="AS252" s="54"/>
      <c r="AT252" s="54"/>
      <c r="AU252" s="54" t="s">
        <v>74</v>
      </c>
      <c r="AV252" s="54"/>
      <c r="AW252" s="54"/>
      <c r="AX252" s="54" t="s">
        <v>74</v>
      </c>
      <c r="AY252" s="54"/>
      <c r="AZ252" s="54" t="s">
        <v>74</v>
      </c>
      <c r="BA252" s="54"/>
      <c r="BB252" s="54"/>
      <c r="BC252" s="54"/>
      <c r="BD252" s="54"/>
      <c r="BE252" s="55" t="s">
        <v>74</v>
      </c>
      <c r="BF252" s="55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412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441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414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442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6" t="s">
        <v>9</v>
      </c>
      <c r="C255" s="57" t="s">
        <v>178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443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417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444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24" customHeight="1">
      <c r="A257" s="39"/>
      <c r="B257" s="56" t="s">
        <v>9</v>
      </c>
      <c r="C257" s="57" t="s">
        <v>419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445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421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446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423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447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425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448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44" t="s">
        <v>449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5" t="s">
        <v>450</v>
      </c>
      <c r="W261" s="45"/>
      <c r="X261" s="45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47" t="s">
        <v>409</v>
      </c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8" t="s">
        <v>9</v>
      </c>
      <c r="W262" s="48"/>
      <c r="X262" s="48"/>
      <c r="Y262" s="49" t="s">
        <v>9</v>
      </c>
      <c r="Z262" s="49"/>
      <c r="AA262" s="49"/>
      <c r="AB262" s="49"/>
      <c r="AC262" s="49" t="s">
        <v>9</v>
      </c>
      <c r="AD262" s="49"/>
      <c r="AE262" s="49"/>
      <c r="AF262" s="49" t="s">
        <v>9</v>
      </c>
      <c r="AG262" s="49"/>
      <c r="AH262" s="49"/>
      <c r="AI262" s="49" t="s">
        <v>9</v>
      </c>
      <c r="AJ262" s="49"/>
      <c r="AK262" s="49" t="s">
        <v>9</v>
      </c>
      <c r="AL262" s="49"/>
      <c r="AM262" s="49"/>
      <c r="AN262" s="49"/>
      <c r="AO262" s="49" t="s">
        <v>9</v>
      </c>
      <c r="AP262" s="49"/>
      <c r="AQ262" s="49"/>
      <c r="AR262" s="49" t="s">
        <v>9</v>
      </c>
      <c r="AS262" s="49"/>
      <c r="AT262" s="49"/>
      <c r="AU262" s="49" t="s">
        <v>9</v>
      </c>
      <c r="AV262" s="49"/>
      <c r="AW262" s="49"/>
      <c r="AX262" s="49" t="s">
        <v>9</v>
      </c>
      <c r="AY262" s="49"/>
      <c r="AZ262" s="49" t="s">
        <v>9</v>
      </c>
      <c r="BA262" s="49"/>
      <c r="BB262" s="49"/>
      <c r="BC262" s="49"/>
      <c r="BD262" s="49"/>
      <c r="BE262" s="50" t="s">
        <v>9</v>
      </c>
      <c r="BF262" s="50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1" t="s">
        <v>9</v>
      </c>
      <c r="C263" s="52" t="s">
        <v>410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3" t="s">
        <v>451</v>
      </c>
      <c r="W263" s="53"/>
      <c r="X263" s="53"/>
      <c r="Y263" s="54" t="s">
        <v>74</v>
      </c>
      <c r="Z263" s="54"/>
      <c r="AA263" s="54"/>
      <c r="AB263" s="54"/>
      <c r="AC263" s="54" t="s">
        <v>74</v>
      </c>
      <c r="AD263" s="54"/>
      <c r="AE263" s="54"/>
      <c r="AF263" s="54" t="s">
        <v>74</v>
      </c>
      <c r="AG263" s="54"/>
      <c r="AH263" s="54"/>
      <c r="AI263" s="54" t="s">
        <v>74</v>
      </c>
      <c r="AJ263" s="54"/>
      <c r="AK263" s="54" t="s">
        <v>74</v>
      </c>
      <c r="AL263" s="54"/>
      <c r="AM263" s="54"/>
      <c r="AN263" s="54"/>
      <c r="AO263" s="54" t="s">
        <v>74</v>
      </c>
      <c r="AP263" s="54"/>
      <c r="AQ263" s="54"/>
      <c r="AR263" s="54" t="s">
        <v>74</v>
      </c>
      <c r="AS263" s="54"/>
      <c r="AT263" s="54"/>
      <c r="AU263" s="54" t="s">
        <v>74</v>
      </c>
      <c r="AV263" s="54"/>
      <c r="AW263" s="54"/>
      <c r="AX263" s="54" t="s">
        <v>74</v>
      </c>
      <c r="AY263" s="54"/>
      <c r="AZ263" s="54" t="s">
        <v>74</v>
      </c>
      <c r="BA263" s="54"/>
      <c r="BB263" s="54"/>
      <c r="BC263" s="54"/>
      <c r="BD263" s="54"/>
      <c r="BE263" s="55" t="s">
        <v>74</v>
      </c>
      <c r="BF263" s="55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412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452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414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453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6" t="s">
        <v>9</v>
      </c>
      <c r="C266" s="57" t="s">
        <v>178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454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417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455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24" customHeight="1">
      <c r="A268" s="39"/>
      <c r="B268" s="56" t="s">
        <v>9</v>
      </c>
      <c r="C268" s="57" t="s">
        <v>419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456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421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457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423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458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425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459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44" t="s">
        <v>460</v>
      </c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5" t="s">
        <v>461</v>
      </c>
      <c r="W272" s="45"/>
      <c r="X272" s="45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47" t="s">
        <v>409</v>
      </c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8" t="s">
        <v>9</v>
      </c>
      <c r="W273" s="48"/>
      <c r="X273" s="48"/>
      <c r="Y273" s="49" t="s">
        <v>9</v>
      </c>
      <c r="Z273" s="49"/>
      <c r="AA273" s="49"/>
      <c r="AB273" s="49"/>
      <c r="AC273" s="49" t="s">
        <v>9</v>
      </c>
      <c r="AD273" s="49"/>
      <c r="AE273" s="49"/>
      <c r="AF273" s="49" t="s">
        <v>9</v>
      </c>
      <c r="AG273" s="49"/>
      <c r="AH273" s="49"/>
      <c r="AI273" s="49" t="s">
        <v>9</v>
      </c>
      <c r="AJ273" s="49"/>
      <c r="AK273" s="49" t="s">
        <v>9</v>
      </c>
      <c r="AL273" s="49"/>
      <c r="AM273" s="49"/>
      <c r="AN273" s="49"/>
      <c r="AO273" s="49" t="s">
        <v>9</v>
      </c>
      <c r="AP273" s="49"/>
      <c r="AQ273" s="49"/>
      <c r="AR273" s="49" t="s">
        <v>9</v>
      </c>
      <c r="AS273" s="49"/>
      <c r="AT273" s="49"/>
      <c r="AU273" s="49" t="s">
        <v>9</v>
      </c>
      <c r="AV273" s="49"/>
      <c r="AW273" s="49"/>
      <c r="AX273" s="49" t="s">
        <v>9</v>
      </c>
      <c r="AY273" s="49"/>
      <c r="AZ273" s="49" t="s">
        <v>9</v>
      </c>
      <c r="BA273" s="49"/>
      <c r="BB273" s="49"/>
      <c r="BC273" s="49"/>
      <c r="BD273" s="49"/>
      <c r="BE273" s="50" t="s">
        <v>9</v>
      </c>
      <c r="BF273" s="50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1" t="s">
        <v>9</v>
      </c>
      <c r="C274" s="52" t="s">
        <v>410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3" t="s">
        <v>462</v>
      </c>
      <c r="W274" s="53"/>
      <c r="X274" s="53"/>
      <c r="Y274" s="54" t="s">
        <v>74</v>
      </c>
      <c r="Z274" s="54"/>
      <c r="AA274" s="54"/>
      <c r="AB274" s="54"/>
      <c r="AC274" s="54" t="s">
        <v>74</v>
      </c>
      <c r="AD274" s="54"/>
      <c r="AE274" s="54"/>
      <c r="AF274" s="54" t="s">
        <v>74</v>
      </c>
      <c r="AG274" s="54"/>
      <c r="AH274" s="54"/>
      <c r="AI274" s="54" t="s">
        <v>74</v>
      </c>
      <c r="AJ274" s="54"/>
      <c r="AK274" s="54" t="s">
        <v>74</v>
      </c>
      <c r="AL274" s="54"/>
      <c r="AM274" s="54"/>
      <c r="AN274" s="54"/>
      <c r="AO274" s="54" t="s">
        <v>74</v>
      </c>
      <c r="AP274" s="54"/>
      <c r="AQ274" s="54"/>
      <c r="AR274" s="54" t="s">
        <v>74</v>
      </c>
      <c r="AS274" s="54"/>
      <c r="AT274" s="54"/>
      <c r="AU274" s="54" t="s">
        <v>74</v>
      </c>
      <c r="AV274" s="54"/>
      <c r="AW274" s="54"/>
      <c r="AX274" s="54" t="s">
        <v>74</v>
      </c>
      <c r="AY274" s="54"/>
      <c r="AZ274" s="54" t="s">
        <v>74</v>
      </c>
      <c r="BA274" s="54"/>
      <c r="BB274" s="54"/>
      <c r="BC274" s="54"/>
      <c r="BD274" s="54"/>
      <c r="BE274" s="55" t="s">
        <v>74</v>
      </c>
      <c r="BF274" s="55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412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463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414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464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6" t="s">
        <v>9</v>
      </c>
      <c r="C277" s="57" t="s">
        <v>178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465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417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466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24" customHeight="1">
      <c r="A279" s="39"/>
      <c r="B279" s="56" t="s">
        <v>9</v>
      </c>
      <c r="C279" s="57" t="s">
        <v>419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467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421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468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423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469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425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470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44" t="s">
        <v>471</v>
      </c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5" t="s">
        <v>472</v>
      </c>
      <c r="W283" s="45"/>
      <c r="X283" s="45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47" t="s">
        <v>409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8" t="s">
        <v>9</v>
      </c>
      <c r="W284" s="48"/>
      <c r="X284" s="48"/>
      <c r="Y284" s="49" t="s">
        <v>9</v>
      </c>
      <c r="Z284" s="49"/>
      <c r="AA284" s="49"/>
      <c r="AB284" s="49"/>
      <c r="AC284" s="49" t="s">
        <v>9</v>
      </c>
      <c r="AD284" s="49"/>
      <c r="AE284" s="49"/>
      <c r="AF284" s="49" t="s">
        <v>9</v>
      </c>
      <c r="AG284" s="49"/>
      <c r="AH284" s="49"/>
      <c r="AI284" s="49" t="s">
        <v>9</v>
      </c>
      <c r="AJ284" s="49"/>
      <c r="AK284" s="49" t="s">
        <v>9</v>
      </c>
      <c r="AL284" s="49"/>
      <c r="AM284" s="49"/>
      <c r="AN284" s="49"/>
      <c r="AO284" s="49" t="s">
        <v>9</v>
      </c>
      <c r="AP284" s="49"/>
      <c r="AQ284" s="49"/>
      <c r="AR284" s="49" t="s">
        <v>9</v>
      </c>
      <c r="AS284" s="49"/>
      <c r="AT284" s="49"/>
      <c r="AU284" s="49" t="s">
        <v>9</v>
      </c>
      <c r="AV284" s="49"/>
      <c r="AW284" s="49"/>
      <c r="AX284" s="49" t="s">
        <v>9</v>
      </c>
      <c r="AY284" s="49"/>
      <c r="AZ284" s="49" t="s">
        <v>9</v>
      </c>
      <c r="BA284" s="49"/>
      <c r="BB284" s="49"/>
      <c r="BC284" s="49"/>
      <c r="BD284" s="49"/>
      <c r="BE284" s="50" t="s">
        <v>9</v>
      </c>
      <c r="BF284" s="50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1" t="s">
        <v>9</v>
      </c>
      <c r="C285" s="52" t="s">
        <v>410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3" t="s">
        <v>473</v>
      </c>
      <c r="W285" s="53"/>
      <c r="X285" s="53"/>
      <c r="Y285" s="54" t="s">
        <v>74</v>
      </c>
      <c r="Z285" s="54"/>
      <c r="AA285" s="54"/>
      <c r="AB285" s="54"/>
      <c r="AC285" s="54" t="s">
        <v>74</v>
      </c>
      <c r="AD285" s="54"/>
      <c r="AE285" s="54"/>
      <c r="AF285" s="54" t="s">
        <v>74</v>
      </c>
      <c r="AG285" s="54"/>
      <c r="AH285" s="54"/>
      <c r="AI285" s="54" t="s">
        <v>74</v>
      </c>
      <c r="AJ285" s="54"/>
      <c r="AK285" s="54" t="s">
        <v>74</v>
      </c>
      <c r="AL285" s="54"/>
      <c r="AM285" s="54"/>
      <c r="AN285" s="54"/>
      <c r="AO285" s="54" t="s">
        <v>74</v>
      </c>
      <c r="AP285" s="54"/>
      <c r="AQ285" s="54"/>
      <c r="AR285" s="54" t="s">
        <v>74</v>
      </c>
      <c r="AS285" s="54"/>
      <c r="AT285" s="54"/>
      <c r="AU285" s="54" t="s">
        <v>74</v>
      </c>
      <c r="AV285" s="54"/>
      <c r="AW285" s="54"/>
      <c r="AX285" s="54" t="s">
        <v>74</v>
      </c>
      <c r="AY285" s="54"/>
      <c r="AZ285" s="54" t="s">
        <v>74</v>
      </c>
      <c r="BA285" s="54"/>
      <c r="BB285" s="54"/>
      <c r="BC285" s="54"/>
      <c r="BD285" s="54"/>
      <c r="BE285" s="55" t="s">
        <v>74</v>
      </c>
      <c r="BF285" s="55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412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474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414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475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6" t="s">
        <v>9</v>
      </c>
      <c r="C288" s="57" t="s">
        <v>178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476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417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477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24" customHeight="1">
      <c r="A290" s="39"/>
      <c r="B290" s="56" t="s">
        <v>9</v>
      </c>
      <c r="C290" s="57" t="s">
        <v>419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478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421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479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423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480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425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481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44" t="s">
        <v>482</v>
      </c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5" t="s">
        <v>483</v>
      </c>
      <c r="W294" s="45"/>
      <c r="X294" s="45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47" t="s">
        <v>409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8" t="s">
        <v>9</v>
      </c>
      <c r="W295" s="48"/>
      <c r="X295" s="48"/>
      <c r="Y295" s="49" t="s">
        <v>9</v>
      </c>
      <c r="Z295" s="49"/>
      <c r="AA295" s="49"/>
      <c r="AB295" s="49"/>
      <c r="AC295" s="49" t="s">
        <v>9</v>
      </c>
      <c r="AD295" s="49"/>
      <c r="AE295" s="49"/>
      <c r="AF295" s="49" t="s">
        <v>9</v>
      </c>
      <c r="AG295" s="49"/>
      <c r="AH295" s="49"/>
      <c r="AI295" s="49" t="s">
        <v>9</v>
      </c>
      <c r="AJ295" s="49"/>
      <c r="AK295" s="49" t="s">
        <v>9</v>
      </c>
      <c r="AL295" s="49"/>
      <c r="AM295" s="49"/>
      <c r="AN295" s="49"/>
      <c r="AO295" s="49" t="s">
        <v>9</v>
      </c>
      <c r="AP295" s="49"/>
      <c r="AQ295" s="49"/>
      <c r="AR295" s="49" t="s">
        <v>9</v>
      </c>
      <c r="AS295" s="49"/>
      <c r="AT295" s="49"/>
      <c r="AU295" s="49" t="s">
        <v>9</v>
      </c>
      <c r="AV295" s="49"/>
      <c r="AW295" s="49"/>
      <c r="AX295" s="49" t="s">
        <v>9</v>
      </c>
      <c r="AY295" s="49"/>
      <c r="AZ295" s="49" t="s">
        <v>9</v>
      </c>
      <c r="BA295" s="49"/>
      <c r="BB295" s="49"/>
      <c r="BC295" s="49"/>
      <c r="BD295" s="49"/>
      <c r="BE295" s="50" t="s">
        <v>9</v>
      </c>
      <c r="BF295" s="50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1" t="s">
        <v>9</v>
      </c>
      <c r="C296" s="52" t="s">
        <v>410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3" t="s">
        <v>484</v>
      </c>
      <c r="W296" s="53"/>
      <c r="X296" s="53"/>
      <c r="Y296" s="54" t="s">
        <v>74</v>
      </c>
      <c r="Z296" s="54"/>
      <c r="AA296" s="54"/>
      <c r="AB296" s="54"/>
      <c r="AC296" s="54" t="s">
        <v>74</v>
      </c>
      <c r="AD296" s="54"/>
      <c r="AE296" s="54"/>
      <c r="AF296" s="54" t="s">
        <v>74</v>
      </c>
      <c r="AG296" s="54"/>
      <c r="AH296" s="54"/>
      <c r="AI296" s="54" t="s">
        <v>74</v>
      </c>
      <c r="AJ296" s="54"/>
      <c r="AK296" s="54" t="s">
        <v>74</v>
      </c>
      <c r="AL296" s="54"/>
      <c r="AM296" s="54"/>
      <c r="AN296" s="54"/>
      <c r="AO296" s="54" t="s">
        <v>74</v>
      </c>
      <c r="AP296" s="54"/>
      <c r="AQ296" s="54"/>
      <c r="AR296" s="54" t="s">
        <v>74</v>
      </c>
      <c r="AS296" s="54"/>
      <c r="AT296" s="54"/>
      <c r="AU296" s="54" t="s">
        <v>74</v>
      </c>
      <c r="AV296" s="54"/>
      <c r="AW296" s="54"/>
      <c r="AX296" s="54" t="s">
        <v>74</v>
      </c>
      <c r="AY296" s="54"/>
      <c r="AZ296" s="54" t="s">
        <v>74</v>
      </c>
      <c r="BA296" s="54"/>
      <c r="BB296" s="54"/>
      <c r="BC296" s="54"/>
      <c r="BD296" s="54"/>
      <c r="BE296" s="55" t="s">
        <v>74</v>
      </c>
      <c r="BF296" s="55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412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485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414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486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6" t="s">
        <v>9</v>
      </c>
      <c r="C299" s="57" t="s">
        <v>178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487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417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488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24" customHeight="1">
      <c r="A301" s="39"/>
      <c r="B301" s="56" t="s">
        <v>9</v>
      </c>
      <c r="C301" s="57" t="s">
        <v>419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489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421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490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423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491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425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492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44" t="s">
        <v>493</v>
      </c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5" t="s">
        <v>494</v>
      </c>
      <c r="W305" s="45"/>
      <c r="X305" s="45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47" t="s">
        <v>409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8" t="s">
        <v>9</v>
      </c>
      <c r="W306" s="48"/>
      <c r="X306" s="48"/>
      <c r="Y306" s="49" t="s">
        <v>9</v>
      </c>
      <c r="Z306" s="49"/>
      <c r="AA306" s="49"/>
      <c r="AB306" s="49"/>
      <c r="AC306" s="49" t="s">
        <v>9</v>
      </c>
      <c r="AD306" s="49"/>
      <c r="AE306" s="49"/>
      <c r="AF306" s="49" t="s">
        <v>9</v>
      </c>
      <c r="AG306" s="49"/>
      <c r="AH306" s="49"/>
      <c r="AI306" s="49" t="s">
        <v>9</v>
      </c>
      <c r="AJ306" s="49"/>
      <c r="AK306" s="49" t="s">
        <v>9</v>
      </c>
      <c r="AL306" s="49"/>
      <c r="AM306" s="49"/>
      <c r="AN306" s="49"/>
      <c r="AO306" s="49" t="s">
        <v>9</v>
      </c>
      <c r="AP306" s="49"/>
      <c r="AQ306" s="49"/>
      <c r="AR306" s="49" t="s">
        <v>9</v>
      </c>
      <c r="AS306" s="49"/>
      <c r="AT306" s="49"/>
      <c r="AU306" s="49" t="s">
        <v>9</v>
      </c>
      <c r="AV306" s="49"/>
      <c r="AW306" s="49"/>
      <c r="AX306" s="49" t="s">
        <v>9</v>
      </c>
      <c r="AY306" s="49"/>
      <c r="AZ306" s="49" t="s">
        <v>9</v>
      </c>
      <c r="BA306" s="49"/>
      <c r="BB306" s="49"/>
      <c r="BC306" s="49"/>
      <c r="BD306" s="49"/>
      <c r="BE306" s="50" t="s">
        <v>9</v>
      </c>
      <c r="BF306" s="50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1" t="s">
        <v>9</v>
      </c>
      <c r="C307" s="52" t="s">
        <v>410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3" t="s">
        <v>495</v>
      </c>
      <c r="W307" s="53"/>
      <c r="X307" s="53"/>
      <c r="Y307" s="54" t="s">
        <v>74</v>
      </c>
      <c r="Z307" s="54"/>
      <c r="AA307" s="54"/>
      <c r="AB307" s="54"/>
      <c r="AC307" s="54" t="s">
        <v>74</v>
      </c>
      <c r="AD307" s="54"/>
      <c r="AE307" s="54"/>
      <c r="AF307" s="54" t="s">
        <v>74</v>
      </c>
      <c r="AG307" s="54"/>
      <c r="AH307" s="54"/>
      <c r="AI307" s="54" t="s">
        <v>74</v>
      </c>
      <c r="AJ307" s="54"/>
      <c r="AK307" s="54" t="s">
        <v>74</v>
      </c>
      <c r="AL307" s="54"/>
      <c r="AM307" s="54"/>
      <c r="AN307" s="54"/>
      <c r="AO307" s="54" t="s">
        <v>74</v>
      </c>
      <c r="AP307" s="54"/>
      <c r="AQ307" s="54"/>
      <c r="AR307" s="54" t="s">
        <v>74</v>
      </c>
      <c r="AS307" s="54"/>
      <c r="AT307" s="54"/>
      <c r="AU307" s="54" t="s">
        <v>74</v>
      </c>
      <c r="AV307" s="54"/>
      <c r="AW307" s="54"/>
      <c r="AX307" s="54" t="s">
        <v>74</v>
      </c>
      <c r="AY307" s="54"/>
      <c r="AZ307" s="54" t="s">
        <v>74</v>
      </c>
      <c r="BA307" s="54"/>
      <c r="BB307" s="54"/>
      <c r="BC307" s="54"/>
      <c r="BD307" s="54"/>
      <c r="BE307" s="55" t="s">
        <v>74</v>
      </c>
      <c r="BF307" s="55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412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496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414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497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6" t="s">
        <v>9</v>
      </c>
      <c r="C310" s="57" t="s">
        <v>178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498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417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499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24" customHeight="1">
      <c r="A312" s="39"/>
      <c r="B312" s="56" t="s">
        <v>9</v>
      </c>
      <c r="C312" s="57" t="s">
        <v>419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500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421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501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423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502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425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503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44" t="s">
        <v>504</v>
      </c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5" t="s">
        <v>505</v>
      </c>
      <c r="W316" s="45"/>
      <c r="X316" s="45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47" t="s">
        <v>409</v>
      </c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8" t="s">
        <v>9</v>
      </c>
      <c r="W317" s="48"/>
      <c r="X317" s="48"/>
      <c r="Y317" s="49" t="s">
        <v>9</v>
      </c>
      <c r="Z317" s="49"/>
      <c r="AA317" s="49"/>
      <c r="AB317" s="49"/>
      <c r="AC317" s="49" t="s">
        <v>9</v>
      </c>
      <c r="AD317" s="49"/>
      <c r="AE317" s="49"/>
      <c r="AF317" s="49" t="s">
        <v>9</v>
      </c>
      <c r="AG317" s="49"/>
      <c r="AH317" s="49"/>
      <c r="AI317" s="49" t="s">
        <v>9</v>
      </c>
      <c r="AJ317" s="49"/>
      <c r="AK317" s="49" t="s">
        <v>9</v>
      </c>
      <c r="AL317" s="49"/>
      <c r="AM317" s="49"/>
      <c r="AN317" s="49"/>
      <c r="AO317" s="49" t="s">
        <v>9</v>
      </c>
      <c r="AP317" s="49"/>
      <c r="AQ317" s="49"/>
      <c r="AR317" s="49" t="s">
        <v>9</v>
      </c>
      <c r="AS317" s="49"/>
      <c r="AT317" s="49"/>
      <c r="AU317" s="49" t="s">
        <v>9</v>
      </c>
      <c r="AV317" s="49"/>
      <c r="AW317" s="49"/>
      <c r="AX317" s="49" t="s">
        <v>9</v>
      </c>
      <c r="AY317" s="49"/>
      <c r="AZ317" s="49" t="s">
        <v>9</v>
      </c>
      <c r="BA317" s="49"/>
      <c r="BB317" s="49"/>
      <c r="BC317" s="49"/>
      <c r="BD317" s="49"/>
      <c r="BE317" s="50" t="s">
        <v>9</v>
      </c>
      <c r="BF317" s="50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1" t="s">
        <v>9</v>
      </c>
      <c r="C318" s="52" t="s">
        <v>410</v>
      </c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3" t="s">
        <v>506</v>
      </c>
      <c r="W318" s="53"/>
      <c r="X318" s="53"/>
      <c r="Y318" s="54" t="s">
        <v>74</v>
      </c>
      <c r="Z318" s="54"/>
      <c r="AA318" s="54"/>
      <c r="AB318" s="54"/>
      <c r="AC318" s="54" t="s">
        <v>74</v>
      </c>
      <c r="AD318" s="54"/>
      <c r="AE318" s="54"/>
      <c r="AF318" s="54" t="s">
        <v>74</v>
      </c>
      <c r="AG318" s="54"/>
      <c r="AH318" s="54"/>
      <c r="AI318" s="54" t="s">
        <v>74</v>
      </c>
      <c r="AJ318" s="54"/>
      <c r="AK318" s="54" t="s">
        <v>74</v>
      </c>
      <c r="AL318" s="54"/>
      <c r="AM318" s="54"/>
      <c r="AN318" s="54"/>
      <c r="AO318" s="54" t="s">
        <v>74</v>
      </c>
      <c r="AP318" s="54"/>
      <c r="AQ318" s="54"/>
      <c r="AR318" s="54" t="s">
        <v>74</v>
      </c>
      <c r="AS318" s="54"/>
      <c r="AT318" s="54"/>
      <c r="AU318" s="54" t="s">
        <v>74</v>
      </c>
      <c r="AV318" s="54"/>
      <c r="AW318" s="54"/>
      <c r="AX318" s="54" t="s">
        <v>74</v>
      </c>
      <c r="AY318" s="54"/>
      <c r="AZ318" s="54" t="s">
        <v>74</v>
      </c>
      <c r="BA318" s="54"/>
      <c r="BB318" s="54"/>
      <c r="BC318" s="54"/>
      <c r="BD318" s="54"/>
      <c r="BE318" s="55" t="s">
        <v>74</v>
      </c>
      <c r="BF318" s="55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412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507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414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508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6" t="s">
        <v>9</v>
      </c>
      <c r="C321" s="57" t="s">
        <v>178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509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417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510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24" customHeight="1">
      <c r="A323" s="39"/>
      <c r="B323" s="56" t="s">
        <v>9</v>
      </c>
      <c r="C323" s="57" t="s">
        <v>419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511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421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512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423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513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425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514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44" t="s">
        <v>515</v>
      </c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5" t="s">
        <v>516</v>
      </c>
      <c r="W327" s="45"/>
      <c r="X327" s="45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47" t="s">
        <v>409</v>
      </c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8" t="s">
        <v>9</v>
      </c>
      <c r="W328" s="48"/>
      <c r="X328" s="48"/>
      <c r="Y328" s="49" t="s">
        <v>9</v>
      </c>
      <c r="Z328" s="49"/>
      <c r="AA328" s="49"/>
      <c r="AB328" s="49"/>
      <c r="AC328" s="49" t="s">
        <v>9</v>
      </c>
      <c r="AD328" s="49"/>
      <c r="AE328" s="49"/>
      <c r="AF328" s="49" t="s">
        <v>9</v>
      </c>
      <c r="AG328" s="49"/>
      <c r="AH328" s="49"/>
      <c r="AI328" s="49" t="s">
        <v>9</v>
      </c>
      <c r="AJ328" s="49"/>
      <c r="AK328" s="49" t="s">
        <v>9</v>
      </c>
      <c r="AL328" s="49"/>
      <c r="AM328" s="49"/>
      <c r="AN328" s="49"/>
      <c r="AO328" s="49" t="s">
        <v>9</v>
      </c>
      <c r="AP328" s="49"/>
      <c r="AQ328" s="49"/>
      <c r="AR328" s="49" t="s">
        <v>9</v>
      </c>
      <c r="AS328" s="49"/>
      <c r="AT328" s="49"/>
      <c r="AU328" s="49" t="s">
        <v>9</v>
      </c>
      <c r="AV328" s="49"/>
      <c r="AW328" s="49"/>
      <c r="AX328" s="49" t="s">
        <v>9</v>
      </c>
      <c r="AY328" s="49"/>
      <c r="AZ328" s="49" t="s">
        <v>9</v>
      </c>
      <c r="BA328" s="49"/>
      <c r="BB328" s="49"/>
      <c r="BC328" s="49"/>
      <c r="BD328" s="49"/>
      <c r="BE328" s="50" t="s">
        <v>9</v>
      </c>
      <c r="BF328" s="50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1" t="s">
        <v>9</v>
      </c>
      <c r="C329" s="52" t="s">
        <v>410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3" t="s">
        <v>517</v>
      </c>
      <c r="W329" s="53"/>
      <c r="X329" s="53"/>
      <c r="Y329" s="54" t="s">
        <v>74</v>
      </c>
      <c r="Z329" s="54"/>
      <c r="AA329" s="54"/>
      <c r="AB329" s="54"/>
      <c r="AC329" s="54" t="s">
        <v>74</v>
      </c>
      <c r="AD329" s="54"/>
      <c r="AE329" s="54"/>
      <c r="AF329" s="54" t="s">
        <v>74</v>
      </c>
      <c r="AG329" s="54"/>
      <c r="AH329" s="54"/>
      <c r="AI329" s="54" t="s">
        <v>74</v>
      </c>
      <c r="AJ329" s="54"/>
      <c r="AK329" s="54" t="s">
        <v>74</v>
      </c>
      <c r="AL329" s="54"/>
      <c r="AM329" s="54"/>
      <c r="AN329" s="54"/>
      <c r="AO329" s="54" t="s">
        <v>74</v>
      </c>
      <c r="AP329" s="54"/>
      <c r="AQ329" s="54"/>
      <c r="AR329" s="54" t="s">
        <v>74</v>
      </c>
      <c r="AS329" s="54"/>
      <c r="AT329" s="54"/>
      <c r="AU329" s="54" t="s">
        <v>74</v>
      </c>
      <c r="AV329" s="54"/>
      <c r="AW329" s="54"/>
      <c r="AX329" s="54" t="s">
        <v>74</v>
      </c>
      <c r="AY329" s="54"/>
      <c r="AZ329" s="54" t="s">
        <v>74</v>
      </c>
      <c r="BA329" s="54"/>
      <c r="BB329" s="54"/>
      <c r="BC329" s="54"/>
      <c r="BD329" s="54"/>
      <c r="BE329" s="55" t="s">
        <v>74</v>
      </c>
      <c r="BF329" s="55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412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518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414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519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6" t="s">
        <v>9</v>
      </c>
      <c r="C332" s="57" t="s">
        <v>178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520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417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521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24" customHeight="1">
      <c r="A334" s="39"/>
      <c r="B334" s="56" t="s">
        <v>9</v>
      </c>
      <c r="C334" s="57" t="s">
        <v>419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522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421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523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423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524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425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9" t="s">
        <v>525</v>
      </c>
      <c r="W337" s="59"/>
      <c r="X337" s="59"/>
      <c r="Y337" s="60" t="s">
        <v>74</v>
      </c>
      <c r="Z337" s="60"/>
      <c r="AA337" s="60"/>
      <c r="AB337" s="60"/>
      <c r="AC337" s="60" t="s">
        <v>74</v>
      </c>
      <c r="AD337" s="60"/>
      <c r="AE337" s="60"/>
      <c r="AF337" s="60" t="s">
        <v>74</v>
      </c>
      <c r="AG337" s="60"/>
      <c r="AH337" s="60"/>
      <c r="AI337" s="60" t="s">
        <v>74</v>
      </c>
      <c r="AJ337" s="60"/>
      <c r="AK337" s="60" t="s">
        <v>74</v>
      </c>
      <c r="AL337" s="60"/>
      <c r="AM337" s="60"/>
      <c r="AN337" s="60"/>
      <c r="AO337" s="60" t="s">
        <v>74</v>
      </c>
      <c r="AP337" s="60"/>
      <c r="AQ337" s="60"/>
      <c r="AR337" s="60" t="s">
        <v>74</v>
      </c>
      <c r="AS337" s="60"/>
      <c r="AT337" s="60"/>
      <c r="AU337" s="60" t="s">
        <v>74</v>
      </c>
      <c r="AV337" s="60"/>
      <c r="AW337" s="60"/>
      <c r="AX337" s="60" t="s">
        <v>74</v>
      </c>
      <c r="AY337" s="60"/>
      <c r="AZ337" s="60" t="s">
        <v>74</v>
      </c>
      <c r="BA337" s="60"/>
      <c r="BB337" s="60"/>
      <c r="BC337" s="60"/>
      <c r="BD337" s="60"/>
      <c r="BE337" s="61" t="s">
        <v>74</v>
      </c>
      <c r="BF337" s="61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8" t="s">
        <v>526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2" t="s">
        <v>9</v>
      </c>
      <c r="O340" s="62"/>
      <c r="P340" s="62"/>
      <c r="Q340" s="62"/>
      <c r="R340" s="62"/>
      <c r="S340" s="62" t="s">
        <v>527</v>
      </c>
      <c r="T340" s="62"/>
      <c r="U340" s="62"/>
      <c r="V340" s="62"/>
      <c r="W340" s="62"/>
      <c r="X340" s="62"/>
      <c r="Y340" s="62"/>
      <c r="Z340" s="62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3" t="s">
        <v>9</v>
      </c>
      <c r="O341" s="64" t="s">
        <v>528</v>
      </c>
      <c r="P341" s="64"/>
      <c r="Q341" s="64"/>
      <c r="R341" s="63" t="s">
        <v>9</v>
      </c>
      <c r="S341" s="63" t="s">
        <v>9</v>
      </c>
      <c r="T341" s="64" t="s">
        <v>529</v>
      </c>
      <c r="U341" s="64"/>
      <c r="V341" s="64"/>
      <c r="W341" s="64"/>
      <c r="X341" s="64"/>
      <c r="Y341" s="64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8" t="s">
        <v>530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2" t="s">
        <v>9</v>
      </c>
      <c r="O343" s="62"/>
      <c r="P343" s="62"/>
      <c r="Q343" s="62"/>
      <c r="R343" s="62"/>
      <c r="S343" s="62" t="s">
        <v>531</v>
      </c>
      <c r="T343" s="62"/>
      <c r="U343" s="62"/>
      <c r="V343" s="62"/>
      <c r="W343" s="62"/>
      <c r="X343" s="62"/>
      <c r="Y343" s="62"/>
      <c r="Z343" s="62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3" t="s">
        <v>9</v>
      </c>
      <c r="O344" s="64" t="s">
        <v>528</v>
      </c>
      <c r="P344" s="64"/>
      <c r="Q344" s="64"/>
      <c r="R344" s="63" t="s">
        <v>9</v>
      </c>
      <c r="S344" s="63" t="s">
        <v>9</v>
      </c>
      <c r="T344" s="64" t="s">
        <v>529</v>
      </c>
      <c r="U344" s="64"/>
      <c r="V344" s="64"/>
      <c r="W344" s="64"/>
      <c r="X344" s="64"/>
      <c r="Y344" s="64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8" t="s">
        <v>532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62" t="s">
        <v>9</v>
      </c>
      <c r="O346" s="62"/>
      <c r="P346" s="62"/>
      <c r="Q346" s="62"/>
      <c r="R346" s="62"/>
      <c r="S346" s="62" t="s">
        <v>533</v>
      </c>
      <c r="T346" s="62"/>
      <c r="U346" s="62"/>
      <c r="V346" s="62"/>
      <c r="W346" s="62"/>
      <c r="X346" s="62"/>
      <c r="Y346" s="62"/>
      <c r="Z346" s="62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63" t="s">
        <v>9</v>
      </c>
      <c r="O347" s="64" t="s">
        <v>528</v>
      </c>
      <c r="P347" s="64"/>
      <c r="Q347" s="64"/>
      <c r="R347" s="63" t="s">
        <v>9</v>
      </c>
      <c r="S347" s="63" t="s">
        <v>9</v>
      </c>
      <c r="T347" s="64" t="s">
        <v>529</v>
      </c>
      <c r="U347" s="64"/>
      <c r="V347" s="64"/>
      <c r="W347" s="64"/>
      <c r="X347" s="64"/>
      <c r="Y347" s="64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7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8" t="s">
        <v>534</v>
      </c>
      <c r="B349" s="8"/>
      <c r="C349" s="8"/>
      <c r="D349" s="8"/>
      <c r="E349" s="62" t="s">
        <v>530</v>
      </c>
      <c r="F349" s="62"/>
      <c r="G349" s="62"/>
      <c r="H349" s="62"/>
      <c r="I349" s="62"/>
      <c r="J349" s="62"/>
      <c r="K349" s="62"/>
      <c r="L349" s="62"/>
      <c r="M349" s="62"/>
      <c r="N349" s="62" t="s">
        <v>9</v>
      </c>
      <c r="O349" s="62"/>
      <c r="P349" s="62"/>
      <c r="Q349" s="62"/>
      <c r="R349" s="62"/>
      <c r="S349" s="62" t="s">
        <v>531</v>
      </c>
      <c r="T349" s="62"/>
      <c r="U349" s="62"/>
      <c r="V349" s="62"/>
      <c r="W349" s="62"/>
      <c r="X349" s="62"/>
      <c r="Y349" s="62"/>
      <c r="Z349" s="62"/>
      <c r="AA349" s="29" t="s">
        <v>9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29" t="s">
        <v>9</v>
      </c>
      <c r="B350" s="29"/>
      <c r="C350" s="29"/>
      <c r="D350" s="29"/>
      <c r="E350" s="63" t="s">
        <v>9</v>
      </c>
      <c r="F350" s="64" t="s">
        <v>535</v>
      </c>
      <c r="G350" s="64"/>
      <c r="H350" s="64"/>
      <c r="I350" s="64"/>
      <c r="J350" s="64"/>
      <c r="K350" s="64"/>
      <c r="L350" s="29" t="s">
        <v>9</v>
      </c>
      <c r="M350" s="29"/>
      <c r="N350" s="63" t="s">
        <v>9</v>
      </c>
      <c r="O350" s="64" t="s">
        <v>528</v>
      </c>
      <c r="P350" s="64"/>
      <c r="Q350" s="64"/>
      <c r="R350" s="63" t="s">
        <v>9</v>
      </c>
      <c r="S350" s="63" t="s">
        <v>9</v>
      </c>
      <c r="T350" s="64" t="s">
        <v>529</v>
      </c>
      <c r="U350" s="64"/>
      <c r="V350" s="64"/>
      <c r="W350" s="64"/>
      <c r="X350" s="64"/>
      <c r="Y350" s="64"/>
      <c r="Z350" s="29" t="s">
        <v>9</v>
      </c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5.75" customHeight="1">
      <c r="A351" s="29" t="s">
        <v>9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65" t="s">
        <v>536</v>
      </c>
      <c r="B353" s="65"/>
      <c r="C353" s="65"/>
      <c r="D353" s="65"/>
      <c r="E353" s="65"/>
      <c r="F353" s="65"/>
      <c r="G353" s="65"/>
      <c r="H353" s="65"/>
      <c r="I353" s="65"/>
      <c r="J353" s="65"/>
      <c r="K353" s="29" t="s">
        <v>9</v>
      </c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66" t="s">
        <v>537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</row>
  </sheetData>
  <sheetProtection/>
  <mergeCells count="5251">
    <mergeCell ref="A351:BT351"/>
    <mergeCell ref="A352:BT352"/>
    <mergeCell ref="A353:J353"/>
    <mergeCell ref="K353:BT353"/>
    <mergeCell ref="A354:BT354"/>
    <mergeCell ref="A350:D350"/>
    <mergeCell ref="F350:K350"/>
    <mergeCell ref="L350:M350"/>
    <mergeCell ref="O350:Q350"/>
    <mergeCell ref="T350:Y350"/>
    <mergeCell ref="Z350:BT350"/>
    <mergeCell ref="A347:M347"/>
    <mergeCell ref="O347:Q347"/>
    <mergeCell ref="T347:Y347"/>
    <mergeCell ref="Z347:BT347"/>
    <mergeCell ref="A348:BT348"/>
    <mergeCell ref="A349:D349"/>
    <mergeCell ref="E349:M349"/>
    <mergeCell ref="N349:R349"/>
    <mergeCell ref="S349:Z349"/>
    <mergeCell ref="AA349:BT349"/>
    <mergeCell ref="A344:M344"/>
    <mergeCell ref="O344:Q344"/>
    <mergeCell ref="T344:Y344"/>
    <mergeCell ref="Z344:BT344"/>
    <mergeCell ref="A345:BT345"/>
    <mergeCell ref="A346:M346"/>
    <mergeCell ref="N346:R346"/>
    <mergeCell ref="S346:Z346"/>
    <mergeCell ref="AA346:BT346"/>
    <mergeCell ref="A341:M341"/>
    <mergeCell ref="O341:Q341"/>
    <mergeCell ref="T341:Y341"/>
    <mergeCell ref="Z341:BT341"/>
    <mergeCell ref="A342:BT342"/>
    <mergeCell ref="A343:M343"/>
    <mergeCell ref="N343:R343"/>
    <mergeCell ref="S343:Z343"/>
    <mergeCell ref="AA343:BT343"/>
    <mergeCell ref="AZ337:BD337"/>
    <mergeCell ref="BE337:BF337"/>
    <mergeCell ref="BG224:BT337"/>
    <mergeCell ref="A338:BT338"/>
    <mergeCell ref="A339:BT339"/>
    <mergeCell ref="A340:M340"/>
    <mergeCell ref="N340:R340"/>
    <mergeCell ref="S340:Z340"/>
    <mergeCell ref="AA340:BT340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C337:U337"/>
    <mergeCell ref="V337:X337"/>
    <mergeCell ref="Y337:AB337"/>
    <mergeCell ref="AC337:AE337"/>
    <mergeCell ref="AF337:AH337"/>
    <mergeCell ref="AZ335:BD335"/>
    <mergeCell ref="BE335:BF335"/>
    <mergeCell ref="C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B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B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B317:U317"/>
    <mergeCell ref="V317:X317"/>
    <mergeCell ref="Y317:AB317"/>
    <mergeCell ref="AC317:AE317"/>
    <mergeCell ref="AF317:AH317"/>
    <mergeCell ref="AZ315:BD315"/>
    <mergeCell ref="BE315:BF315"/>
    <mergeCell ref="B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B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B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B295:U295"/>
    <mergeCell ref="V295:X295"/>
    <mergeCell ref="Y295:AB295"/>
    <mergeCell ref="AC295:AE295"/>
    <mergeCell ref="AF295:AH295"/>
    <mergeCell ref="AZ293:BD293"/>
    <mergeCell ref="BE293:BF293"/>
    <mergeCell ref="B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B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B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B273:U273"/>
    <mergeCell ref="V273:X273"/>
    <mergeCell ref="Y273:AB273"/>
    <mergeCell ref="AC273:AE273"/>
    <mergeCell ref="AF273:AH273"/>
    <mergeCell ref="AZ271:BD271"/>
    <mergeCell ref="BE271:BF271"/>
    <mergeCell ref="B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B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B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B251:U251"/>
    <mergeCell ref="V251:X251"/>
    <mergeCell ref="Y251:AB251"/>
    <mergeCell ref="AC251:AE251"/>
    <mergeCell ref="AF251:AH251"/>
    <mergeCell ref="AZ249:BD249"/>
    <mergeCell ref="BE249:BF249"/>
    <mergeCell ref="B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C249:U249"/>
    <mergeCell ref="V249:X249"/>
    <mergeCell ref="Y249:AB249"/>
    <mergeCell ref="AC249:AE249"/>
    <mergeCell ref="AF249:AH249"/>
    <mergeCell ref="AZ247:BD247"/>
    <mergeCell ref="BE247:BF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C247:U247"/>
    <mergeCell ref="V247:X247"/>
    <mergeCell ref="Y247:AB247"/>
    <mergeCell ref="AC247:AE247"/>
    <mergeCell ref="AF247:AH247"/>
    <mergeCell ref="AZ245:BD245"/>
    <mergeCell ref="BE245:BF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R244:AT244"/>
    <mergeCell ref="AU244:AW244"/>
    <mergeCell ref="AX244:AY244"/>
    <mergeCell ref="AZ244:BD244"/>
    <mergeCell ref="BE244:BF244"/>
    <mergeCell ref="C245:U245"/>
    <mergeCell ref="V245:X245"/>
    <mergeCell ref="Y245:AB245"/>
    <mergeCell ref="AC245:AE245"/>
    <mergeCell ref="AF245:AH245"/>
    <mergeCell ref="AZ243:BD243"/>
    <mergeCell ref="BE243:BF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I243:AJ243"/>
    <mergeCell ref="AK243:AN243"/>
    <mergeCell ref="AO243:AQ243"/>
    <mergeCell ref="AR243:AT243"/>
    <mergeCell ref="AU243:AW243"/>
    <mergeCell ref="AX243:AY243"/>
    <mergeCell ref="AR242:AT242"/>
    <mergeCell ref="AU242:AW242"/>
    <mergeCell ref="AX242:AY242"/>
    <mergeCell ref="AZ242:BD242"/>
    <mergeCell ref="BE242:BF242"/>
    <mergeCell ref="C243:U243"/>
    <mergeCell ref="V243:X243"/>
    <mergeCell ref="Y243:AB243"/>
    <mergeCell ref="AC243:AE243"/>
    <mergeCell ref="AF243:AH243"/>
    <mergeCell ref="AZ241:BD241"/>
    <mergeCell ref="BE241:BF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I241:AJ241"/>
    <mergeCell ref="AK241:AN241"/>
    <mergeCell ref="AO241:AQ241"/>
    <mergeCell ref="AR241:AT241"/>
    <mergeCell ref="AU241:AW241"/>
    <mergeCell ref="AX241:AY241"/>
    <mergeCell ref="AR240:AT240"/>
    <mergeCell ref="AU240:AW240"/>
    <mergeCell ref="AX240:AY240"/>
    <mergeCell ref="AZ240:BD240"/>
    <mergeCell ref="BE240:BF240"/>
    <mergeCell ref="C241:U241"/>
    <mergeCell ref="V241:X241"/>
    <mergeCell ref="Y241:AB241"/>
    <mergeCell ref="AC241:AE241"/>
    <mergeCell ref="AF241:AH241"/>
    <mergeCell ref="AZ239:BD239"/>
    <mergeCell ref="BE239:BF239"/>
    <mergeCell ref="B240:U240"/>
    <mergeCell ref="V240:X240"/>
    <mergeCell ref="Y240:AB240"/>
    <mergeCell ref="AC240:AE240"/>
    <mergeCell ref="AF240:AH240"/>
    <mergeCell ref="AI240:AJ240"/>
    <mergeCell ref="AK240:AN240"/>
    <mergeCell ref="AO240:AQ240"/>
    <mergeCell ref="AI239:AJ239"/>
    <mergeCell ref="AK239:AN239"/>
    <mergeCell ref="AO239:AQ239"/>
    <mergeCell ref="AR239:AT239"/>
    <mergeCell ref="AU239:AW239"/>
    <mergeCell ref="AX239:AY239"/>
    <mergeCell ref="AR238:AT238"/>
    <mergeCell ref="AU238:AW238"/>
    <mergeCell ref="AX238:AY238"/>
    <mergeCell ref="AZ238:BD238"/>
    <mergeCell ref="BE238:BF238"/>
    <mergeCell ref="B239:U239"/>
    <mergeCell ref="V239:X239"/>
    <mergeCell ref="Y239:AB239"/>
    <mergeCell ref="AC239:AE239"/>
    <mergeCell ref="AF239:AH239"/>
    <mergeCell ref="AZ237:BD237"/>
    <mergeCell ref="BE237:BF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I237:AJ237"/>
    <mergeCell ref="AK237:AN237"/>
    <mergeCell ref="AO237:AQ237"/>
    <mergeCell ref="AR237:AT237"/>
    <mergeCell ref="AU237:AW237"/>
    <mergeCell ref="AX237:AY237"/>
    <mergeCell ref="AR236:AT236"/>
    <mergeCell ref="AU236:AW236"/>
    <mergeCell ref="AX236:AY236"/>
    <mergeCell ref="AZ236:BD236"/>
    <mergeCell ref="BE236:BF236"/>
    <mergeCell ref="C237:U237"/>
    <mergeCell ref="V237:X237"/>
    <mergeCell ref="Y237:AB237"/>
    <mergeCell ref="AC237:AE237"/>
    <mergeCell ref="AF237:AH237"/>
    <mergeCell ref="AZ235:BD235"/>
    <mergeCell ref="BE235:BF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I235:AJ235"/>
    <mergeCell ref="AK235:AN235"/>
    <mergeCell ref="AO235:AQ235"/>
    <mergeCell ref="AR235:AT235"/>
    <mergeCell ref="AU235:AW235"/>
    <mergeCell ref="AX235:AY235"/>
    <mergeCell ref="AR234:AT234"/>
    <mergeCell ref="AU234:AW234"/>
    <mergeCell ref="AX234:AY234"/>
    <mergeCell ref="AZ234:BD234"/>
    <mergeCell ref="BE234:BF234"/>
    <mergeCell ref="C235:U235"/>
    <mergeCell ref="V235:X235"/>
    <mergeCell ref="Y235:AB235"/>
    <mergeCell ref="AC235:AE235"/>
    <mergeCell ref="AF235:AH235"/>
    <mergeCell ref="AZ233:BD233"/>
    <mergeCell ref="BE233:BF233"/>
    <mergeCell ref="C234:U234"/>
    <mergeCell ref="V234:X234"/>
    <mergeCell ref="Y234:AB234"/>
    <mergeCell ref="AC234:AE234"/>
    <mergeCell ref="AF234:AH234"/>
    <mergeCell ref="AI234:AJ234"/>
    <mergeCell ref="AK234:AN234"/>
    <mergeCell ref="AO234:AQ234"/>
    <mergeCell ref="AI233:AJ233"/>
    <mergeCell ref="AK233:AN233"/>
    <mergeCell ref="AO233:AQ233"/>
    <mergeCell ref="AR233:AT233"/>
    <mergeCell ref="AU233:AW233"/>
    <mergeCell ref="AX233:AY233"/>
    <mergeCell ref="AR232:AT232"/>
    <mergeCell ref="AU232:AW232"/>
    <mergeCell ref="AX232:AY232"/>
    <mergeCell ref="AZ232:BD232"/>
    <mergeCell ref="BE232:BF232"/>
    <mergeCell ref="C233:U233"/>
    <mergeCell ref="V233:X233"/>
    <mergeCell ref="Y233:AB233"/>
    <mergeCell ref="AC233:AE233"/>
    <mergeCell ref="AF233:AH233"/>
    <mergeCell ref="AZ231:BD231"/>
    <mergeCell ref="BE231:BF231"/>
    <mergeCell ref="C232:U232"/>
    <mergeCell ref="V232:X232"/>
    <mergeCell ref="Y232:AB232"/>
    <mergeCell ref="AC232:AE232"/>
    <mergeCell ref="AF232:AH232"/>
    <mergeCell ref="AI232:AJ232"/>
    <mergeCell ref="AK232:AN232"/>
    <mergeCell ref="AO232:AQ232"/>
    <mergeCell ref="AI231:AJ231"/>
    <mergeCell ref="AK231:AN231"/>
    <mergeCell ref="AO231:AQ231"/>
    <mergeCell ref="AR231:AT231"/>
    <mergeCell ref="AU231:AW231"/>
    <mergeCell ref="AX231:AY231"/>
    <mergeCell ref="AR230:AT230"/>
    <mergeCell ref="AU230:AW230"/>
    <mergeCell ref="AX230:AY230"/>
    <mergeCell ref="AZ230:BD230"/>
    <mergeCell ref="BE230:BF230"/>
    <mergeCell ref="C231:U231"/>
    <mergeCell ref="V231:X231"/>
    <mergeCell ref="Y231:AB231"/>
    <mergeCell ref="AC231:AE231"/>
    <mergeCell ref="AF231:AH231"/>
    <mergeCell ref="AZ229:BD229"/>
    <mergeCell ref="BE229:BF229"/>
    <mergeCell ref="C230:U230"/>
    <mergeCell ref="V230:X230"/>
    <mergeCell ref="Y230:AB230"/>
    <mergeCell ref="AC230:AE230"/>
    <mergeCell ref="AF230:AH230"/>
    <mergeCell ref="AI230:AJ230"/>
    <mergeCell ref="AK230:AN230"/>
    <mergeCell ref="AO230:AQ230"/>
    <mergeCell ref="AI229:AJ229"/>
    <mergeCell ref="AK229:AN229"/>
    <mergeCell ref="AO229:AQ229"/>
    <mergeCell ref="AR229:AT229"/>
    <mergeCell ref="AU229:AW229"/>
    <mergeCell ref="AX229:AY229"/>
    <mergeCell ref="AR228:AT228"/>
    <mergeCell ref="AU228:AW228"/>
    <mergeCell ref="AX228:AY228"/>
    <mergeCell ref="AZ228:BD228"/>
    <mergeCell ref="BE228:BF228"/>
    <mergeCell ref="B229:U229"/>
    <mergeCell ref="V229:X229"/>
    <mergeCell ref="Y229:AB229"/>
    <mergeCell ref="AC229:AE229"/>
    <mergeCell ref="AF229:AH229"/>
    <mergeCell ref="AZ227:BD227"/>
    <mergeCell ref="BE227:BF227"/>
    <mergeCell ref="B228:U228"/>
    <mergeCell ref="V228:X228"/>
    <mergeCell ref="Y228:AB228"/>
    <mergeCell ref="AC228:AE228"/>
    <mergeCell ref="AF228:AH228"/>
    <mergeCell ref="AI228:AJ228"/>
    <mergeCell ref="AK228:AN228"/>
    <mergeCell ref="AO228:AQ228"/>
    <mergeCell ref="AI227:AJ227"/>
    <mergeCell ref="AK227:AN227"/>
    <mergeCell ref="AO227:AQ227"/>
    <mergeCell ref="AR227:AT227"/>
    <mergeCell ref="AU227:AW227"/>
    <mergeCell ref="AX227:AY227"/>
    <mergeCell ref="AR226:AT226"/>
    <mergeCell ref="AU226:AW226"/>
    <mergeCell ref="AX226:AY226"/>
    <mergeCell ref="AZ226:BD226"/>
    <mergeCell ref="BE226:BF226"/>
    <mergeCell ref="B227:U227"/>
    <mergeCell ref="V227:X227"/>
    <mergeCell ref="Y227:AB227"/>
    <mergeCell ref="AC227:AE227"/>
    <mergeCell ref="AF227:AH227"/>
    <mergeCell ref="AZ225:BD225"/>
    <mergeCell ref="BE224:BF225"/>
    <mergeCell ref="B226:U226"/>
    <mergeCell ref="V226:X226"/>
    <mergeCell ref="Y226:AB226"/>
    <mergeCell ref="AC226:AE226"/>
    <mergeCell ref="AF226:AH226"/>
    <mergeCell ref="AI226:AJ226"/>
    <mergeCell ref="AK226:AN226"/>
    <mergeCell ref="AO226:AQ226"/>
    <mergeCell ref="AI225:AJ225"/>
    <mergeCell ref="AK225:AN225"/>
    <mergeCell ref="AO225:AQ225"/>
    <mergeCell ref="AR225:AT225"/>
    <mergeCell ref="AU225:AW225"/>
    <mergeCell ref="AX225:AY225"/>
    <mergeCell ref="A222:L222"/>
    <mergeCell ref="M222:BT222"/>
    <mergeCell ref="A223:BT223"/>
    <mergeCell ref="A224:A337"/>
    <mergeCell ref="B224:U225"/>
    <mergeCell ref="V224:X225"/>
    <mergeCell ref="Y224:BD224"/>
    <mergeCell ref="Y225:AB225"/>
    <mergeCell ref="AC225:AE225"/>
    <mergeCell ref="AF225:AH225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Y206:AZ206"/>
    <mergeCell ref="BA205:BT205"/>
    <mergeCell ref="BA206:BC206"/>
    <mergeCell ref="BD206:BE206"/>
    <mergeCell ref="BF206:BG206"/>
    <mergeCell ref="BQ206:BS206"/>
    <mergeCell ref="AJ206:AK206"/>
    <mergeCell ref="AL206:AM206"/>
    <mergeCell ref="AN206:AO206"/>
    <mergeCell ref="AP206:AR206"/>
    <mergeCell ref="AT206:AV206"/>
    <mergeCell ref="AW206:AX206"/>
    <mergeCell ref="A203:BT203"/>
    <mergeCell ref="A204:BT204"/>
    <mergeCell ref="A205:L206"/>
    <mergeCell ref="M205:O206"/>
    <mergeCell ref="P205:T206"/>
    <mergeCell ref="U205:AZ205"/>
    <mergeCell ref="U206:W206"/>
    <mergeCell ref="X206:AA206"/>
    <mergeCell ref="AB206:AD206"/>
    <mergeCell ref="AG206:AI206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4:BT74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2:L72"/>
    <mergeCell ref="M72:BT72"/>
    <mergeCell ref="A73:BT73"/>
    <mergeCell ref="A74:L75"/>
    <mergeCell ref="M74:O75"/>
    <mergeCell ref="P74:T75"/>
    <mergeCell ref="U74:AZ74"/>
    <mergeCell ref="U75:W75"/>
    <mergeCell ref="X75:AA75"/>
    <mergeCell ref="AB75:AD75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03" max="255" man="1"/>
    <brk id="222" max="255" man="1"/>
    <brk id="22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2023-02-13T06:14:58Z</dcterms:created>
  <dcterms:modified xsi:type="dcterms:W3CDTF">2023-02-13T06:14:58Z</dcterms:modified>
  <cp:category/>
  <cp:version/>
  <cp:contentType/>
  <cp:contentStatus/>
</cp:coreProperties>
</file>