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<sst xmlns="http://schemas.openxmlformats.org/spreadsheetml/2006/main" count="6284" uniqueCount="511">
  <si>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</si>
  <si>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</si>
  <si>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</si>
  <si>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</si>
  <si>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февраля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</si>
  <si>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</si>
  <si>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</si>
  <si>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</si>
  <si>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</si>
  <si>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</si>
  <si>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</si>
  <si>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</si>
  <si>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</si>
  <si>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</si>
  <si>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</si>
  <si>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</si>
  <si>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</si>
  <si>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</si>
  <si>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</si>
  <si>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</si>
  <si>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</si>
  <si>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</si>
  <si>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</si>
  <si>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</si>
  <si>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</si>
  <si>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</si>
  <si>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</si>
  <si>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</si>
  <si>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</si>
  <si>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</si>
  <si>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</si>
  <si>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</si>
  <si>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</si>
  <si>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</si>
  <si>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</si>
  <si>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</si>
  <si>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</si>
  <si>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</si>
  <si>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</si>
  <si>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</si>
  <si>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</si>
  <si>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</si>
  <si>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</si>
  <si>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</si>
  <si>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</si>
  <si>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</si>
  <si>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</si>
  <si>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</si>
  <si>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</si>
  <si>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</si>
  <si>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</si>
  <si>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</si>
  <si>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</si>
  <si>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</si>
  <si>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</si>
  <si>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</si>
  <si>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</si>
  <si>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</si>
  <si>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</si>
  <si>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</si>
  <si>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</si>
  <si>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</si>
  <si>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</si>
  <si>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</si>
  <si>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</si>
  <si>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</si>
  <si>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</si>
  <si>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</si>
  <si>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</si>
  <si>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</si>
  <si>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</si>
  <si>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</si>
  <si>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</si>
  <si>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</si>
  <si>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</si>
  <si>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</si>
  <si>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</si>
  <si>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</si>
  <si>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</si>
  <si>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</si>
  <si>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</si>
  <si>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</si>
  <si>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</si>
  <si>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</si>
  <si>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</si>
  <si>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</si>
  <si>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</si>
  <si>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</si>
  <si>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</si>
  <si>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</si>
  <si>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</si>
  <si>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</si>
  <si>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</si>
  <si>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</si>
  <si>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</si>
  <si>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</si>
  <si>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</si>
  <si>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</si>
  <si>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</si>
  <si>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</si>
  <si>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</si>
  <si>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</si>
  <si>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</si>
  <si>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</si>
  <si>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</si>
  <si>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</si>
  <si>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</si>
  <si>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</si>
  <si>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</si>
  <si>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</si>
  <si>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</si>
  <si>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</si>
  <si>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</si>
  <si>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</si>
  <si>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</si>
  <si>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</si>
  <si>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</si>
  <si>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</si>
  <si>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</si>
  <si>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</si>
  <si>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</si>
  <si>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</si>
  <si>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</si>
  <si>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</si>
  <si>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</si>
  <si>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</si>
  <si>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</si>
  <si>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</si>
  <si>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</si>
  <si>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</si>
  <si>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</si>
  <si>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</si>
  <si>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</si>
  <si>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</si>
  <si>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</si>
  <si>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</si>
  <si>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</si>
  <si>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</si>
  <si>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</si>
  <si>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</si>
  <si>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</si>
  <si>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</si>
  <si>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</si>
  <si>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</si>
  <si>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</si>
  <si>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</si>
  <si>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</si>
  <si>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</si>
  <si>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</si>
  <si>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</si>
  <si>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</si>
  <si>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</si>
  <si>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</si>
  <si>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</si>
  <si>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</si>
  <si>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</si>
  <si>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</si>
  <si>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</si>
  <si>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</si>
  <si>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</si>
  <si>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</si>
  <si>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</si>
  <si>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</si>
  <si>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</si>
  <si>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</si>
  <si>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</si>
  <si>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</si>
  <si>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</si>
  <si>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</si>
  <si>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</si>
  <si>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</si>
  <si>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</si>
  <si>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</si>
  <si>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</si>
  <si>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</si>
  <si>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</si>
  <si>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</si>
  <si>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</si>
  <si>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</si>
  <si>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</si>
  <si>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</si>
  <si>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</si>
  <si>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</si>
  <si>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</si>
  <si>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</si>
  <si>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</si>
  <si>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</si>
  <si>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</si>
  <si>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</si>
  <si>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</si>
  <si>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</si>
  <si>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</si>
  <si>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</si>
  <si>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</si>
  <si>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</si>
  <si>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</si>
  <si>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</si>
  <si>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</si>
  <si>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</si>
  <si>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</si>
  <si>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</si>
  <si>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</si>
  <si>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</si>
  <si>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</si>
  <si>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</si>
  <si>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</si>
  <si>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</si>
  <si>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</si>
  <si>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</si>
  <si>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</si>
  <si>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</si>
  <si>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</si>
  <si>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</si>
  <si>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</si>
  <si>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</si>
  <si>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</si>
  <si>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</si>
  <si>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</si>
  <si>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</si>
  <si>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Межбюджетные трансферты</t>
  </si>
  <si>
    <t>000 0106 0000000000 500</t>
  </si>
  <si>
    <t>Иные межбюджетные трансферты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</si>
  <si>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</si>
  <si>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</si>
  <si>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</si>
  <si>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</si>
  <si>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</si>
  <si>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</si>
  <si>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</si>
  <si>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</si>
  <si>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</si>
  <si>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</si>
  <si>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</si>
  <si>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</si>
  <si>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</si>
  <si>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</si>
  <si>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</si>
  <si>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</si>
  <si>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</si>
  <si>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</si>
  <si>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</si>
  <si>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</si>
  <si>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</si>
  <si>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</si>
  <si>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</si>
  <si>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</si>
  <si>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</si>
  <si>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</si>
  <si>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</si>
  <si>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</si>
  <si>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</si>
  <si>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</si>
  <si>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</si>
  <si>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</si>
  <si>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</si>
  <si>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</si>
  <si>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</si>
  <si>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</si>
  <si>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</si>
  <si>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</si>
  <si>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</si>
  <si>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</si>
  <si>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</si>
  <si>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</si>
  <si>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</si>
  <si>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</si>
  <si>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</si>
  <si>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</si>
  <si>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</si>
  <si>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</si>
  <si>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</si>
  <si>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</si>
  <si>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</si>
  <si>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</si>
  <si>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</si>
  <si>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</si>
  <si>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</si>
  <si>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</si>
  <si>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</si>
  <si>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</si>
  <si>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</si>
  <si>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</si>
  <si>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</si>
  <si>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</si>
  <si>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</si>
  <si>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</si>
  <si>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</si>
  <si>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</si>
  <si>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</si>
  <si>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</si>
  <si>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</si>
  <si>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</si>
  <si>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</si>
  <si>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</si>
  <si>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</si>
  <si>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</si>
  <si>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</si>
  <si>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</si>
  <si>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</si>
  <si>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</si>
  <si>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</si>
  <si>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</si>
  <si>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</si>
  <si>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</si>
  <si>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</si>
  <si>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</si>
  <si>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</si>
  <si>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</si>
  <si>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</si>
  <si>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</si>
  <si>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</si>
  <si>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</si>
  <si>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</si>
  <si>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</si>
  <si>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</si>
  <si>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</si>
  <si>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</si>
  <si>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</si>
  <si>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</si>
  <si>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</si>
  <si>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</si>
  <si>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</si>
  <si>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</si>
  <si>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</si>
  <si>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</si>
  <si>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</si>
  <si>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</si>
  <si>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</si>
  <si>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</si>
  <si>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</si>
  <si>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</si>
  <si>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Субсидии гражданам на приобретение жилья</t>
  </si>
  <si>
    <t>000 1003 0000000000 322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</si>
  <si>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</si>
  <si>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</si>
  <si>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</si>
  <si>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</si>
  <si>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</si>
  <si>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</si>
  <si>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</si>
  <si>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</si>
  <si>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</si>
  <si>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</si>
  <si>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</si>
  <si>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</si>
  <si>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</si>
  <si>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</si>
  <si>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</si>
  <si>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</si>
  <si>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</si>
  <si>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</si>
  <si>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</si>
  <si>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</si>
  <si>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</si>
  <si>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</si>
  <si>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</si>
  <si>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</si>
  <si>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</si>
  <si>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</si>
  <si>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</si>
  <si>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</si>
  <si>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</si>
  <si>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</si>
  <si>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</si>
  <si>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</si>
  <si>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</si>
  <si>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</si>
  <si>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</si>
  <si>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</si>
  <si>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</si>
  <si>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</si>
  <si>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</si>
  <si>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</si>
  <si>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</si>
  <si>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</si>
  <si>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</si>
  <si>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</si>
  <si>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</si>
  <si>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</si>
  <si>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</si>
  <si>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</si>
  <si>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</si>
  <si>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</si>
  <si>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</si>
  <si>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</si>
  <si>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</si>
  <si>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</si>
  <si>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</si>
  <si>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</si>
  <si>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</si>
  <si>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</si>
  <si>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</si>
  <si>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</si>
  <si>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</si>
  <si>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</si>
  <si>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</si>
  <si>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</si>
  <si>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</si>
  <si>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</si>
  <si>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</si>
  <si>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</si>
  <si>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</si>
  <si>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</si>
  <si>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</si>
  <si>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</si>
  <si>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</si>
  <si>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</si>
  <si>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</si>
  <si>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</si>
  <si>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</si>
  <si>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</si>
  <si>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</si>
  <si>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</si>
  <si>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</si>
  <si>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</si>
  <si>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</si>
  <si>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</si>
  <si>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</si>
  <si>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</si>
  <si>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</si>
  <si>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</si>
  <si>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</si>
  <si>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</si>
  <si>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</si>
  <si>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</si>
  <si>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</si>
  <si>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</si>
  <si>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</si>
  <si>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</si>
  <si>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</si>
  <si>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</si>
  <si>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</si>
  <si>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</si>
  <si>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</si>
  <si>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</si>
  <si>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</si>
  <si>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</si>
  <si>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</si>
  <si>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</si>
  <si>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</si>
  <si>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</si>
  <si>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</si>
  <si>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</si>
  <si>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</si>
  <si>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</si>
  <si>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</si>
  <si>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</si>
  <si>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</si>
  <si>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</si>
  <si>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</si>
  <si>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</si>
  <si>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</si>
  <si>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</si>
  <si>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</si>
  <si>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</si>
  <si>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</si>
  <si>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</si>
  <si>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</si>
  <si>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</si>
  <si>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</si>
  <si>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</si>
  <si>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</si>
  <si>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</si>
  <si>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</si>
  <si>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</si>
  <si>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</si>
  <si>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</si>
  <si>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</si>
  <si>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</si>
  <si>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</si>
  <si>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</si>
  <si>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</si>
  <si>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</si>
  <si>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</si>
  <si>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</si>
  <si>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</si>
  <si>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</si>
  <si>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</si>
  <si>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</si>
  <si>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</si>
  <si>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</si>
  <si>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</si>
  <si>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</si>
  <si>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</si>
  <si>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</si>
  <si>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</si>
  <si>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</si>
  <si>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</si>
  <si>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</si>
  <si>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</si>
  <si>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</si>
  <si>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</si>
  <si>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</si>
  <si>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</si>
  <si>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</si>
  <si>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</si>
  <si>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</si>
  <si>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</si>
  <si>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</si>
  <si>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</si>
  <si>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</si>
  <si>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</si>
  <si>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</si>
  <si>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</si>
  <si>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</si>
  <si>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</si>
  <si>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</si>
  <si>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</si>
  <si>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</si>
  <si>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3 февраля 2021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</si>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</sst>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0" fontId="5" fillId="33" borderId="0" xfId="0" applyNumberFormat="1" applyFont="1" applyFill="1" applyAlignment="1">
      <alignment horizontal="left" wrapText="1"/>
    </xf>
    <xf numFmtId="0" fontId="9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5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  <xf numFmtId="0" fontId="9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center" wrapText="1"/>
    </xf>
    <xf numFmtId="0" fontId="5" fillId="33" borderId="19" xfId="0" applyNumberFormat="1" applyFont="1" applyFill="1" applyBorder="1" applyAlignment="1">
      <alignment horizontal="right" vertical="top" wrapText="1"/>
    </xf>
    <xf numFmtId="0" fontId="5" fillId="33" borderId="2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3" xfId="0" applyNumberFormat="1" applyFont="1" applyFill="1" applyBorder="1" applyAlignment="1">
      <alignment horizontal="center" vertical="top" wrapText="1"/>
    </xf>
    <xf numFmtId="0" fontId="5" fillId="33" borderId="24" xfId="0" applyNumberFormat="1" applyFont="1" applyFill="1" applyBorder="1" applyAlignment="1">
      <alignment horizontal="right" vertical="top" wrapText="1"/>
    </xf>
    <xf numFmtId="0" fontId="5" fillId="33" borderId="25" xfId="0" applyNumberFormat="1" applyFont="1" applyFill="1" applyBorder="1" applyAlignment="1">
      <alignment horizontal="right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lef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3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3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7" fillId="33" borderId="13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6" fillId="33" borderId="33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14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36"/>
  <sheetViews>
    <sheetView tabSelected="1" zoomScalePageLayoutView="0" workbookViewId="0" topLeftCell="A1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47" t="s">
        <v>1</v>
      </c>
      <c r="BQ1" s="47"/>
    </row>
    <row r="2" spans="1:69" s="1" customFormat="1" ht="13.5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47" t="s">
        <v>3</v>
      </c>
      <c r="BQ2" s="47"/>
    </row>
    <row r="3" spans="1:69" s="1" customFormat="1" ht="24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4" t="s">
        <v>5</v>
      </c>
      <c r="BP3" s="66">
        <v>44228</v>
      </c>
      <c r="BQ3" s="66"/>
    </row>
    <row r="4" spans="1:69" s="1" customFormat="1" ht="13.5" customHeight="1">
      <c r="A4" s="23" t="s">
        <v>6</v>
      </c>
      <c r="B4" s="23"/>
      <c r="C4" s="23"/>
      <c r="D4" s="23"/>
      <c r="E4" s="23"/>
      <c r="F4" s="23"/>
      <c r="G4" s="23"/>
      <c r="H4" s="23"/>
      <c r="I4" s="23"/>
      <c r="J4" s="64" t="s">
        <v>7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3" t="s">
        <v>8</v>
      </c>
      <c r="BP4" s="47" t="s">
        <v>9</v>
      </c>
      <c r="BQ4" s="47"/>
    </row>
    <row r="5" spans="1:69" s="1" customFormat="1" ht="13.5" customHeight="1">
      <c r="A5" s="23" t="s">
        <v>10</v>
      </c>
      <c r="B5" s="23"/>
      <c r="C5" s="23"/>
      <c r="D5" s="23"/>
      <c r="E5" s="23"/>
      <c r="F5" s="23"/>
      <c r="G5" s="23"/>
      <c r="H5" s="64" t="s">
        <v>11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5" t="s">
        <v>12</v>
      </c>
      <c r="BP5" s="47" t="s">
        <v>13</v>
      </c>
      <c r="BQ5" s="47"/>
    </row>
    <row r="6" spans="1:69" s="1" customFormat="1" ht="13.5" customHeight="1">
      <c r="A6" s="23" t="s">
        <v>14</v>
      </c>
      <c r="B6" s="23"/>
      <c r="C6" s="23"/>
      <c r="D6" s="23" t="s">
        <v>15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47" t="s">
        <v>9</v>
      </c>
      <c r="BQ6" s="47"/>
    </row>
    <row r="7" spans="1:69" s="1" customFormat="1" ht="13.5" customHeight="1">
      <c r="A7" s="23" t="s">
        <v>16</v>
      </c>
      <c r="B7" s="23"/>
      <c r="C7" s="23"/>
      <c r="D7" s="23"/>
      <c r="E7" s="23"/>
      <c r="F7" s="23"/>
      <c r="G7" s="23" t="s">
        <v>17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63" t="s">
        <v>18</v>
      </c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47" t="s">
        <v>19</v>
      </c>
      <c r="BQ7" s="47"/>
    </row>
    <row r="8" spans="1:69" s="1" customFormat="1" ht="13.5" customHeight="1">
      <c r="A8" s="62" t="s">
        <v>9</v>
      </c>
      <c r="B8" s="62"/>
      <c r="C8" s="62"/>
      <c r="D8" s="62"/>
      <c r="E8" s="62"/>
      <c r="F8" s="62"/>
      <c r="G8" s="62"/>
      <c r="H8" s="62"/>
      <c r="I8" s="62" t="s">
        <v>9</v>
      </c>
      <c r="J8" s="62"/>
      <c r="K8" s="62"/>
      <c r="L8" s="62"/>
      <c r="M8" s="62"/>
      <c r="N8" s="62"/>
      <c r="O8" s="62"/>
      <c r="P8" s="62"/>
      <c r="Q8" s="62" t="s">
        <v>9</v>
      </c>
      <c r="R8" s="62"/>
      <c r="S8" s="62"/>
      <c r="T8" s="62"/>
      <c r="U8" s="62"/>
      <c r="V8" s="62"/>
      <c r="W8" s="62" t="s">
        <v>9</v>
      </c>
      <c r="X8" s="62"/>
      <c r="Y8" s="62"/>
      <c r="Z8" s="62"/>
      <c r="AA8" s="62"/>
      <c r="AB8" s="62"/>
      <c r="AC8" s="62"/>
      <c r="AD8" s="62" t="s">
        <v>9</v>
      </c>
      <c r="AE8" s="62"/>
      <c r="AF8" s="62"/>
      <c r="AG8" s="62"/>
      <c r="AH8" s="62" t="s">
        <v>9</v>
      </c>
      <c r="AI8" s="62"/>
      <c r="AJ8" s="62"/>
      <c r="AK8" s="62"/>
      <c r="AL8" s="62"/>
      <c r="AM8" s="62" t="s">
        <v>9</v>
      </c>
      <c r="AN8" s="62"/>
      <c r="AO8" s="62"/>
      <c r="AP8" s="62"/>
      <c r="AQ8" s="62" t="s">
        <v>9</v>
      </c>
      <c r="AR8" s="62"/>
      <c r="AS8" s="62"/>
      <c r="AT8" s="62"/>
      <c r="AU8" s="62"/>
      <c r="AV8" s="62" t="s">
        <v>9</v>
      </c>
      <c r="AW8" s="62"/>
      <c r="AX8" s="62"/>
      <c r="AY8" s="62"/>
      <c r="AZ8" s="62"/>
      <c r="BA8" s="62"/>
      <c r="BB8" s="62" t="s">
        <v>9</v>
      </c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</row>
    <row r="9" spans="1:69" s="1" customFormat="1" ht="15.75" customHeight="1">
      <c r="A9" s="49" t="s">
        <v>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</row>
    <row r="10" spans="1:69" s="1" customFormat="1" ht="28.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22</v>
      </c>
      <c r="N10" s="47"/>
      <c r="O10" s="47"/>
      <c r="P10" s="47" t="s">
        <v>23</v>
      </c>
      <c r="Q10" s="47"/>
      <c r="R10" s="47"/>
      <c r="S10" s="47"/>
      <c r="T10" s="47"/>
      <c r="U10" s="47" t="s">
        <v>24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 t="s">
        <v>38</v>
      </c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 s="1" customFormat="1" ht="126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6" t="s">
        <v>25</v>
      </c>
      <c r="V11" s="56"/>
      <c r="W11" s="56"/>
      <c r="X11" s="56" t="s">
        <v>26</v>
      </c>
      <c r="Y11" s="56"/>
      <c r="Z11" s="56"/>
      <c r="AA11" s="56"/>
      <c r="AB11" s="56" t="s">
        <v>27</v>
      </c>
      <c r="AC11" s="56"/>
      <c r="AD11" s="56"/>
      <c r="AE11" s="6" t="s">
        <v>28</v>
      </c>
      <c r="AF11" s="6" t="s">
        <v>29</v>
      </c>
      <c r="AG11" s="56" t="s">
        <v>30</v>
      </c>
      <c r="AH11" s="56"/>
      <c r="AI11" s="56"/>
      <c r="AJ11" s="56" t="s">
        <v>31</v>
      </c>
      <c r="AK11" s="56"/>
      <c r="AL11" s="56" t="s">
        <v>32</v>
      </c>
      <c r="AM11" s="56"/>
      <c r="AN11" s="56" t="s">
        <v>33</v>
      </c>
      <c r="AO11" s="56"/>
      <c r="AP11" s="56" t="s">
        <v>34</v>
      </c>
      <c r="AQ11" s="56"/>
      <c r="AR11" s="56"/>
      <c r="AS11" s="6" t="s">
        <v>35</v>
      </c>
      <c r="AT11" s="56" t="s">
        <v>36</v>
      </c>
      <c r="AU11" s="56"/>
      <c r="AV11" s="56"/>
      <c r="AW11" s="56" t="s">
        <v>37</v>
      </c>
      <c r="AX11" s="56"/>
      <c r="AY11" s="56" t="s">
        <v>25</v>
      </c>
      <c r="AZ11" s="56"/>
      <c r="BA11" s="56" t="s">
        <v>26</v>
      </c>
      <c r="BB11" s="56"/>
      <c r="BC11" s="56"/>
      <c r="BD11" s="56" t="s">
        <v>27</v>
      </c>
      <c r="BE11" s="56"/>
      <c r="BF11" s="6" t="s">
        <v>28</v>
      </c>
      <c r="BG11" s="6" t="s">
        <v>29</v>
      </c>
      <c r="BH11" s="6" t="s">
        <v>30</v>
      </c>
      <c r="BI11" s="6" t="s">
        <v>31</v>
      </c>
      <c r="BJ11" s="6" t="s">
        <v>32</v>
      </c>
      <c r="BK11" s="6" t="s">
        <v>33</v>
      </c>
      <c r="BL11" s="6" t="s">
        <v>34</v>
      </c>
      <c r="BM11" s="6" t="s">
        <v>35</v>
      </c>
      <c r="BN11" s="56" t="s">
        <v>36</v>
      </c>
      <c r="BO11" s="56"/>
      <c r="BP11" s="56"/>
      <c r="BQ11" s="6" t="s">
        <v>37</v>
      </c>
    </row>
    <row r="12" spans="1:69" s="1" customFormat="1" ht="13.5" customHeight="1">
      <c r="A12" s="47" t="s">
        <v>39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 t="s">
        <v>40</v>
      </c>
      <c r="N12" s="47"/>
      <c r="O12" s="47"/>
      <c r="P12" s="47" t="s">
        <v>41</v>
      </c>
      <c r="Q12" s="47"/>
      <c r="R12" s="47"/>
      <c r="S12" s="47"/>
      <c r="T12" s="47"/>
      <c r="U12" s="47" t="s">
        <v>42</v>
      </c>
      <c r="V12" s="47"/>
      <c r="W12" s="47"/>
      <c r="X12" s="47" t="s">
        <v>43</v>
      </c>
      <c r="Y12" s="47"/>
      <c r="Z12" s="47"/>
      <c r="AA12" s="47"/>
      <c r="AB12" s="47" t="s">
        <v>44</v>
      </c>
      <c r="AC12" s="47"/>
      <c r="AD12" s="47"/>
      <c r="AE12" s="2" t="s">
        <v>45</v>
      </c>
      <c r="AF12" s="2" t="s">
        <v>46</v>
      </c>
      <c r="AG12" s="47" t="s">
        <v>47</v>
      </c>
      <c r="AH12" s="47"/>
      <c r="AI12" s="47"/>
      <c r="AJ12" s="47" t="s">
        <v>48</v>
      </c>
      <c r="AK12" s="47"/>
      <c r="AL12" s="47" t="s">
        <v>49</v>
      </c>
      <c r="AM12" s="47"/>
      <c r="AN12" s="47" t="s">
        <v>50</v>
      </c>
      <c r="AO12" s="47"/>
      <c r="AP12" s="47" t="s">
        <v>51</v>
      </c>
      <c r="AQ12" s="47"/>
      <c r="AR12" s="47"/>
      <c r="AS12" s="2" t="s">
        <v>52</v>
      </c>
      <c r="AT12" s="47" t="s">
        <v>53</v>
      </c>
      <c r="AU12" s="47"/>
      <c r="AV12" s="47"/>
      <c r="AW12" s="47" t="s">
        <v>54</v>
      </c>
      <c r="AX12" s="47"/>
      <c r="AY12" s="47" t="s">
        <v>55</v>
      </c>
      <c r="AZ12" s="47"/>
      <c r="BA12" s="47" t="s">
        <v>56</v>
      </c>
      <c r="BB12" s="47"/>
      <c r="BC12" s="47"/>
      <c r="BD12" s="47" t="s">
        <v>57</v>
      </c>
      <c r="BE12" s="47"/>
      <c r="BF12" s="2" t="s">
        <v>58</v>
      </c>
      <c r="BG12" s="2" t="s">
        <v>59</v>
      </c>
      <c r="BH12" s="2" t="s">
        <v>60</v>
      </c>
      <c r="BI12" s="2" t="s">
        <v>61</v>
      </c>
      <c r="BJ12" s="2" t="s">
        <v>62</v>
      </c>
      <c r="BK12" s="2" t="s">
        <v>63</v>
      </c>
      <c r="BL12" s="2" t="s">
        <v>64</v>
      </c>
      <c r="BM12" s="2" t="s">
        <v>65</v>
      </c>
      <c r="BN12" s="47" t="s">
        <v>66</v>
      </c>
      <c r="BO12" s="47"/>
      <c r="BP12" s="47"/>
      <c r="BQ12" s="2" t="s">
        <v>67</v>
      </c>
    </row>
    <row r="13" spans="1:69" s="1" customFormat="1" ht="24" customHeight="1">
      <c r="A13" s="53" t="s">
        <v>68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 t="s">
        <v>69</v>
      </c>
      <c r="N13" s="55"/>
      <c r="O13" s="55"/>
      <c r="P13" s="55" t="s">
        <v>70</v>
      </c>
      <c r="Q13" s="55"/>
      <c r="R13" s="55"/>
      <c r="S13" s="55"/>
      <c r="T13" s="55"/>
      <c r="U13" s="54">
        <f>12085260</f>
        <v>12085260</v>
      </c>
      <c r="V13" s="54"/>
      <c r="W13" s="54"/>
      <c r="X13" s="42" t="s">
        <v>71</v>
      </c>
      <c r="Y13" s="42"/>
      <c r="Z13" s="42"/>
      <c r="AA13" s="42"/>
      <c r="AB13" s="54">
        <f>12085260</f>
        <v>12085260</v>
      </c>
      <c r="AC13" s="54"/>
      <c r="AD13" s="54"/>
      <c r="AE13" s="7">
        <f>22180054</f>
        <v>22180054</v>
      </c>
      <c r="AF13" s="8" t="s">
        <v>71</v>
      </c>
      <c r="AG13" s="42" t="s">
        <v>71</v>
      </c>
      <c r="AH13" s="42"/>
      <c r="AI13" s="42"/>
      <c r="AJ13" s="42" t="s">
        <v>71</v>
      </c>
      <c r="AK13" s="42"/>
      <c r="AL13" s="42" t="s">
        <v>71</v>
      </c>
      <c r="AM13" s="42"/>
      <c r="AN13" s="42" t="s">
        <v>71</v>
      </c>
      <c r="AO13" s="42"/>
      <c r="AP13" s="42" t="s">
        <v>71</v>
      </c>
      <c r="AQ13" s="42"/>
      <c r="AR13" s="42"/>
      <c r="AS13" s="8" t="s">
        <v>71</v>
      </c>
      <c r="AT13" s="54">
        <f>34265314</f>
        <v>34265314</v>
      </c>
      <c r="AU13" s="54"/>
      <c r="AV13" s="54"/>
      <c r="AW13" s="42" t="s">
        <v>71</v>
      </c>
      <c r="AX13" s="42"/>
      <c r="AY13" s="54">
        <f>556556.19</f>
        <v>556556.19</v>
      </c>
      <c r="AZ13" s="54"/>
      <c r="BA13" s="42" t="s">
        <v>71</v>
      </c>
      <c r="BB13" s="42"/>
      <c r="BC13" s="42"/>
      <c r="BD13" s="54">
        <f>556556.19</f>
        <v>556556.19</v>
      </c>
      <c r="BE13" s="54"/>
      <c r="BF13" s="7">
        <f>1099000</f>
        <v>1099000</v>
      </c>
      <c r="BG13" s="8" t="s">
        <v>71</v>
      </c>
      <c r="BH13" s="8" t="s">
        <v>71</v>
      </c>
      <c r="BI13" s="8" t="s">
        <v>71</v>
      </c>
      <c r="BJ13" s="8" t="s">
        <v>71</v>
      </c>
      <c r="BK13" s="8" t="s">
        <v>71</v>
      </c>
      <c r="BL13" s="8" t="s">
        <v>71</v>
      </c>
      <c r="BM13" s="8" t="s">
        <v>71</v>
      </c>
      <c r="BN13" s="54">
        <f>1655556.19</f>
        <v>1655556.19</v>
      </c>
      <c r="BO13" s="54"/>
      <c r="BP13" s="54"/>
      <c r="BQ13" s="9" t="s">
        <v>71</v>
      </c>
    </row>
    <row r="14" spans="1:69" s="1" customFormat="1" ht="13.5" customHeight="1">
      <c r="A14" s="53" t="s">
        <v>72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44" t="s">
        <v>69</v>
      </c>
      <c r="N14" s="44"/>
      <c r="O14" s="44"/>
      <c r="P14" s="44" t="s">
        <v>73</v>
      </c>
      <c r="Q14" s="44"/>
      <c r="R14" s="44"/>
      <c r="S14" s="44"/>
      <c r="T14" s="44"/>
      <c r="U14" s="52">
        <f>12035260</f>
        <v>12035260</v>
      </c>
      <c r="V14" s="52"/>
      <c r="W14" s="52"/>
      <c r="X14" s="27" t="s">
        <v>71</v>
      </c>
      <c r="Y14" s="27"/>
      <c r="Z14" s="27"/>
      <c r="AA14" s="27"/>
      <c r="AB14" s="52">
        <f>12035260</f>
        <v>12035260</v>
      </c>
      <c r="AC14" s="52"/>
      <c r="AD14" s="52"/>
      <c r="AE14" s="11" t="s">
        <v>71</v>
      </c>
      <c r="AF14" s="11" t="s">
        <v>71</v>
      </c>
      <c r="AG14" s="27" t="s">
        <v>71</v>
      </c>
      <c r="AH14" s="27"/>
      <c r="AI14" s="27"/>
      <c r="AJ14" s="27" t="s">
        <v>71</v>
      </c>
      <c r="AK14" s="27"/>
      <c r="AL14" s="27" t="s">
        <v>71</v>
      </c>
      <c r="AM14" s="27"/>
      <c r="AN14" s="27" t="s">
        <v>71</v>
      </c>
      <c r="AO14" s="27"/>
      <c r="AP14" s="27" t="s">
        <v>71</v>
      </c>
      <c r="AQ14" s="27"/>
      <c r="AR14" s="27"/>
      <c r="AS14" s="11" t="s">
        <v>71</v>
      </c>
      <c r="AT14" s="52">
        <f>12035260</f>
        <v>12035260</v>
      </c>
      <c r="AU14" s="52"/>
      <c r="AV14" s="52"/>
      <c r="AW14" s="27" t="s">
        <v>71</v>
      </c>
      <c r="AX14" s="27"/>
      <c r="AY14" s="52">
        <f>556556.19</f>
        <v>556556.19</v>
      </c>
      <c r="AZ14" s="52"/>
      <c r="BA14" s="27" t="s">
        <v>71</v>
      </c>
      <c r="BB14" s="27"/>
      <c r="BC14" s="27"/>
      <c r="BD14" s="52">
        <f>556556.19</f>
        <v>556556.19</v>
      </c>
      <c r="BE14" s="52"/>
      <c r="BF14" s="11" t="s">
        <v>71</v>
      </c>
      <c r="BG14" s="11" t="s">
        <v>71</v>
      </c>
      <c r="BH14" s="11" t="s">
        <v>71</v>
      </c>
      <c r="BI14" s="11" t="s">
        <v>71</v>
      </c>
      <c r="BJ14" s="11" t="s">
        <v>71</v>
      </c>
      <c r="BK14" s="11" t="s">
        <v>71</v>
      </c>
      <c r="BL14" s="11" t="s">
        <v>71</v>
      </c>
      <c r="BM14" s="11" t="s">
        <v>71</v>
      </c>
      <c r="BN14" s="52">
        <f>556556.19</f>
        <v>556556.19</v>
      </c>
      <c r="BO14" s="52"/>
      <c r="BP14" s="52"/>
      <c r="BQ14" s="12" t="s">
        <v>71</v>
      </c>
    </row>
    <row r="15" spans="1:69" s="1" customFormat="1" ht="13.5" customHeight="1">
      <c r="A15" s="53" t="s">
        <v>74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4" t="s">
        <v>69</v>
      </c>
      <c r="N15" s="44"/>
      <c r="O15" s="44"/>
      <c r="P15" s="44" t="s">
        <v>75</v>
      </c>
      <c r="Q15" s="44"/>
      <c r="R15" s="44"/>
      <c r="S15" s="44"/>
      <c r="T15" s="44"/>
      <c r="U15" s="52">
        <f>1053000</f>
        <v>1053000</v>
      </c>
      <c r="V15" s="52"/>
      <c r="W15" s="52"/>
      <c r="X15" s="27" t="s">
        <v>71</v>
      </c>
      <c r="Y15" s="27"/>
      <c r="Z15" s="27"/>
      <c r="AA15" s="27"/>
      <c r="AB15" s="52">
        <f>1053000</f>
        <v>1053000</v>
      </c>
      <c r="AC15" s="52"/>
      <c r="AD15" s="52"/>
      <c r="AE15" s="11" t="s">
        <v>71</v>
      </c>
      <c r="AF15" s="11" t="s">
        <v>71</v>
      </c>
      <c r="AG15" s="27" t="s">
        <v>71</v>
      </c>
      <c r="AH15" s="27"/>
      <c r="AI15" s="27"/>
      <c r="AJ15" s="27" t="s">
        <v>71</v>
      </c>
      <c r="AK15" s="27"/>
      <c r="AL15" s="27" t="s">
        <v>71</v>
      </c>
      <c r="AM15" s="27"/>
      <c r="AN15" s="27" t="s">
        <v>71</v>
      </c>
      <c r="AO15" s="27"/>
      <c r="AP15" s="27" t="s">
        <v>71</v>
      </c>
      <c r="AQ15" s="27"/>
      <c r="AR15" s="27"/>
      <c r="AS15" s="11" t="s">
        <v>71</v>
      </c>
      <c r="AT15" s="52">
        <f>1053000</f>
        <v>1053000</v>
      </c>
      <c r="AU15" s="52"/>
      <c r="AV15" s="52"/>
      <c r="AW15" s="27" t="s">
        <v>71</v>
      </c>
      <c r="AX15" s="27"/>
      <c r="AY15" s="52">
        <f>79458.76</f>
        <v>79458.76</v>
      </c>
      <c r="AZ15" s="52"/>
      <c r="BA15" s="27" t="s">
        <v>71</v>
      </c>
      <c r="BB15" s="27"/>
      <c r="BC15" s="27"/>
      <c r="BD15" s="52">
        <f>79458.76</f>
        <v>79458.76</v>
      </c>
      <c r="BE15" s="52"/>
      <c r="BF15" s="11" t="s">
        <v>71</v>
      </c>
      <c r="BG15" s="11" t="s">
        <v>71</v>
      </c>
      <c r="BH15" s="11" t="s">
        <v>71</v>
      </c>
      <c r="BI15" s="11" t="s">
        <v>71</v>
      </c>
      <c r="BJ15" s="11" t="s">
        <v>71</v>
      </c>
      <c r="BK15" s="11" t="s">
        <v>71</v>
      </c>
      <c r="BL15" s="11" t="s">
        <v>71</v>
      </c>
      <c r="BM15" s="11" t="s">
        <v>71</v>
      </c>
      <c r="BN15" s="52">
        <f>79458.76</f>
        <v>79458.76</v>
      </c>
      <c r="BO15" s="52"/>
      <c r="BP15" s="52"/>
      <c r="BQ15" s="12" t="s">
        <v>71</v>
      </c>
    </row>
    <row r="16" spans="1:69" s="1" customFormat="1" ht="13.5" customHeight="1">
      <c r="A16" s="53" t="s">
        <v>76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44" t="s">
        <v>69</v>
      </c>
      <c r="N16" s="44"/>
      <c r="O16" s="44"/>
      <c r="P16" s="44" t="s">
        <v>77</v>
      </c>
      <c r="Q16" s="44"/>
      <c r="R16" s="44"/>
      <c r="S16" s="44"/>
      <c r="T16" s="44"/>
      <c r="U16" s="52">
        <f>1053000</f>
        <v>1053000</v>
      </c>
      <c r="V16" s="52"/>
      <c r="W16" s="52"/>
      <c r="X16" s="27" t="s">
        <v>71</v>
      </c>
      <c r="Y16" s="27"/>
      <c r="Z16" s="27"/>
      <c r="AA16" s="27"/>
      <c r="AB16" s="52">
        <f>1053000</f>
        <v>1053000</v>
      </c>
      <c r="AC16" s="52"/>
      <c r="AD16" s="52"/>
      <c r="AE16" s="11" t="s">
        <v>71</v>
      </c>
      <c r="AF16" s="11" t="s">
        <v>71</v>
      </c>
      <c r="AG16" s="27" t="s">
        <v>71</v>
      </c>
      <c r="AH16" s="27"/>
      <c r="AI16" s="27"/>
      <c r="AJ16" s="27" t="s">
        <v>71</v>
      </c>
      <c r="AK16" s="27"/>
      <c r="AL16" s="27" t="s">
        <v>71</v>
      </c>
      <c r="AM16" s="27"/>
      <c r="AN16" s="27" t="s">
        <v>71</v>
      </c>
      <c r="AO16" s="27"/>
      <c r="AP16" s="27" t="s">
        <v>71</v>
      </c>
      <c r="AQ16" s="27"/>
      <c r="AR16" s="27"/>
      <c r="AS16" s="11" t="s">
        <v>71</v>
      </c>
      <c r="AT16" s="52">
        <f>1053000</f>
        <v>1053000</v>
      </c>
      <c r="AU16" s="52"/>
      <c r="AV16" s="52"/>
      <c r="AW16" s="27" t="s">
        <v>71</v>
      </c>
      <c r="AX16" s="27"/>
      <c r="AY16" s="52">
        <f>79458.76</f>
        <v>79458.76</v>
      </c>
      <c r="AZ16" s="52"/>
      <c r="BA16" s="27" t="s">
        <v>71</v>
      </c>
      <c r="BB16" s="27"/>
      <c r="BC16" s="27"/>
      <c r="BD16" s="52">
        <f>79458.76</f>
        <v>79458.76</v>
      </c>
      <c r="BE16" s="52"/>
      <c r="BF16" s="11" t="s">
        <v>71</v>
      </c>
      <c r="BG16" s="11" t="s">
        <v>71</v>
      </c>
      <c r="BH16" s="11" t="s">
        <v>71</v>
      </c>
      <c r="BI16" s="11" t="s">
        <v>71</v>
      </c>
      <c r="BJ16" s="11" t="s">
        <v>71</v>
      </c>
      <c r="BK16" s="11" t="s">
        <v>71</v>
      </c>
      <c r="BL16" s="11" t="s">
        <v>71</v>
      </c>
      <c r="BM16" s="11" t="s">
        <v>71</v>
      </c>
      <c r="BN16" s="52">
        <f>79458.76</f>
        <v>79458.76</v>
      </c>
      <c r="BO16" s="52"/>
      <c r="BP16" s="52"/>
      <c r="BQ16" s="12" t="s">
        <v>71</v>
      </c>
    </row>
    <row r="17" spans="1:69" s="1" customFormat="1" ht="66" customHeight="1">
      <c r="A17" s="53" t="s">
        <v>78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44" t="s">
        <v>69</v>
      </c>
      <c r="N17" s="44"/>
      <c r="O17" s="44"/>
      <c r="P17" s="44" t="s">
        <v>79</v>
      </c>
      <c r="Q17" s="44"/>
      <c r="R17" s="44"/>
      <c r="S17" s="44"/>
      <c r="T17" s="44"/>
      <c r="U17" s="52">
        <f>1045000</f>
        <v>1045000</v>
      </c>
      <c r="V17" s="52"/>
      <c r="W17" s="52"/>
      <c r="X17" s="27" t="s">
        <v>71</v>
      </c>
      <c r="Y17" s="27"/>
      <c r="Z17" s="27"/>
      <c r="AA17" s="27"/>
      <c r="AB17" s="52">
        <f>1045000</f>
        <v>1045000</v>
      </c>
      <c r="AC17" s="52"/>
      <c r="AD17" s="52"/>
      <c r="AE17" s="11" t="s">
        <v>71</v>
      </c>
      <c r="AF17" s="11" t="s">
        <v>71</v>
      </c>
      <c r="AG17" s="27" t="s">
        <v>71</v>
      </c>
      <c r="AH17" s="27"/>
      <c r="AI17" s="27"/>
      <c r="AJ17" s="27" t="s">
        <v>71</v>
      </c>
      <c r="AK17" s="27"/>
      <c r="AL17" s="27" t="s">
        <v>71</v>
      </c>
      <c r="AM17" s="27"/>
      <c r="AN17" s="27" t="s">
        <v>71</v>
      </c>
      <c r="AO17" s="27"/>
      <c r="AP17" s="27" t="s">
        <v>71</v>
      </c>
      <c r="AQ17" s="27"/>
      <c r="AR17" s="27"/>
      <c r="AS17" s="11" t="s">
        <v>71</v>
      </c>
      <c r="AT17" s="52">
        <f>1045000</f>
        <v>1045000</v>
      </c>
      <c r="AU17" s="52"/>
      <c r="AV17" s="52"/>
      <c r="AW17" s="27" t="s">
        <v>71</v>
      </c>
      <c r="AX17" s="27"/>
      <c r="AY17" s="52">
        <f>79309.6</f>
        <v>79309.6</v>
      </c>
      <c r="AZ17" s="52"/>
      <c r="BA17" s="27" t="s">
        <v>71</v>
      </c>
      <c r="BB17" s="27"/>
      <c r="BC17" s="27"/>
      <c r="BD17" s="52">
        <f>79309.6</f>
        <v>79309.6</v>
      </c>
      <c r="BE17" s="52"/>
      <c r="BF17" s="11" t="s">
        <v>71</v>
      </c>
      <c r="BG17" s="11" t="s">
        <v>71</v>
      </c>
      <c r="BH17" s="11" t="s">
        <v>71</v>
      </c>
      <c r="BI17" s="11" t="s">
        <v>71</v>
      </c>
      <c r="BJ17" s="11" t="s">
        <v>71</v>
      </c>
      <c r="BK17" s="11" t="s">
        <v>71</v>
      </c>
      <c r="BL17" s="11" t="s">
        <v>71</v>
      </c>
      <c r="BM17" s="11" t="s">
        <v>71</v>
      </c>
      <c r="BN17" s="52">
        <f>79309.6</f>
        <v>79309.6</v>
      </c>
      <c r="BO17" s="52"/>
      <c r="BP17" s="52"/>
      <c r="BQ17" s="12" t="s">
        <v>71</v>
      </c>
    </row>
    <row r="18" spans="1:69" s="1" customFormat="1" ht="85.5" customHeight="1">
      <c r="A18" s="53" t="s">
        <v>80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44" t="s">
        <v>69</v>
      </c>
      <c r="N18" s="44"/>
      <c r="O18" s="44"/>
      <c r="P18" s="44" t="s">
        <v>81</v>
      </c>
      <c r="Q18" s="44"/>
      <c r="R18" s="44"/>
      <c r="S18" s="44"/>
      <c r="T18" s="44"/>
      <c r="U18" s="52">
        <f>2000</f>
        <v>2000</v>
      </c>
      <c r="V18" s="52"/>
      <c r="W18" s="52"/>
      <c r="X18" s="27" t="s">
        <v>71</v>
      </c>
      <c r="Y18" s="27"/>
      <c r="Z18" s="27"/>
      <c r="AA18" s="27"/>
      <c r="AB18" s="52">
        <f>2000</f>
        <v>2000</v>
      </c>
      <c r="AC18" s="52"/>
      <c r="AD18" s="52"/>
      <c r="AE18" s="11" t="s">
        <v>71</v>
      </c>
      <c r="AF18" s="11" t="s">
        <v>71</v>
      </c>
      <c r="AG18" s="27" t="s">
        <v>71</v>
      </c>
      <c r="AH18" s="27"/>
      <c r="AI18" s="27"/>
      <c r="AJ18" s="27" t="s">
        <v>71</v>
      </c>
      <c r="AK18" s="27"/>
      <c r="AL18" s="27" t="s">
        <v>71</v>
      </c>
      <c r="AM18" s="27"/>
      <c r="AN18" s="27" t="s">
        <v>71</v>
      </c>
      <c r="AO18" s="27"/>
      <c r="AP18" s="27" t="s">
        <v>71</v>
      </c>
      <c r="AQ18" s="27"/>
      <c r="AR18" s="27"/>
      <c r="AS18" s="11" t="s">
        <v>71</v>
      </c>
      <c r="AT18" s="52">
        <f>2000</f>
        <v>2000</v>
      </c>
      <c r="AU18" s="52"/>
      <c r="AV18" s="52"/>
      <c r="AW18" s="27" t="s">
        <v>71</v>
      </c>
      <c r="AX18" s="27"/>
      <c r="AY18" s="27" t="s">
        <v>71</v>
      </c>
      <c r="AZ18" s="27"/>
      <c r="BA18" s="27" t="s">
        <v>71</v>
      </c>
      <c r="BB18" s="27"/>
      <c r="BC18" s="27"/>
      <c r="BD18" s="27" t="s">
        <v>71</v>
      </c>
      <c r="BE18" s="27"/>
      <c r="BF18" s="11" t="s">
        <v>71</v>
      </c>
      <c r="BG18" s="11" t="s">
        <v>71</v>
      </c>
      <c r="BH18" s="11" t="s">
        <v>71</v>
      </c>
      <c r="BI18" s="11" t="s">
        <v>71</v>
      </c>
      <c r="BJ18" s="11" t="s">
        <v>71</v>
      </c>
      <c r="BK18" s="11" t="s">
        <v>71</v>
      </c>
      <c r="BL18" s="11" t="s">
        <v>71</v>
      </c>
      <c r="BM18" s="11" t="s">
        <v>71</v>
      </c>
      <c r="BN18" s="27" t="s">
        <v>71</v>
      </c>
      <c r="BO18" s="27"/>
      <c r="BP18" s="27"/>
      <c r="BQ18" s="12" t="s">
        <v>71</v>
      </c>
    </row>
    <row r="19" spans="1:69" s="1" customFormat="1" ht="33.75" customHeight="1">
      <c r="A19" s="53" t="s">
        <v>82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44" t="s">
        <v>69</v>
      </c>
      <c r="N19" s="44"/>
      <c r="O19" s="44"/>
      <c r="P19" s="44" t="s">
        <v>83</v>
      </c>
      <c r="Q19" s="44"/>
      <c r="R19" s="44"/>
      <c r="S19" s="44"/>
      <c r="T19" s="44"/>
      <c r="U19" s="52">
        <f>6000</f>
        <v>6000</v>
      </c>
      <c r="V19" s="52"/>
      <c r="W19" s="52"/>
      <c r="X19" s="27" t="s">
        <v>71</v>
      </c>
      <c r="Y19" s="27"/>
      <c r="Z19" s="27"/>
      <c r="AA19" s="27"/>
      <c r="AB19" s="52">
        <f>6000</f>
        <v>6000</v>
      </c>
      <c r="AC19" s="52"/>
      <c r="AD19" s="52"/>
      <c r="AE19" s="11" t="s">
        <v>71</v>
      </c>
      <c r="AF19" s="11" t="s">
        <v>71</v>
      </c>
      <c r="AG19" s="27" t="s">
        <v>71</v>
      </c>
      <c r="AH19" s="27"/>
      <c r="AI19" s="27"/>
      <c r="AJ19" s="27" t="s">
        <v>71</v>
      </c>
      <c r="AK19" s="27"/>
      <c r="AL19" s="27" t="s">
        <v>71</v>
      </c>
      <c r="AM19" s="27"/>
      <c r="AN19" s="27" t="s">
        <v>71</v>
      </c>
      <c r="AO19" s="27"/>
      <c r="AP19" s="27" t="s">
        <v>71</v>
      </c>
      <c r="AQ19" s="27"/>
      <c r="AR19" s="27"/>
      <c r="AS19" s="11" t="s">
        <v>71</v>
      </c>
      <c r="AT19" s="52">
        <f>6000</f>
        <v>6000</v>
      </c>
      <c r="AU19" s="52"/>
      <c r="AV19" s="52"/>
      <c r="AW19" s="27" t="s">
        <v>71</v>
      </c>
      <c r="AX19" s="27"/>
      <c r="AY19" s="52">
        <f>149.16</f>
        <v>149.16</v>
      </c>
      <c r="AZ19" s="52"/>
      <c r="BA19" s="27" t="s">
        <v>71</v>
      </c>
      <c r="BB19" s="27"/>
      <c r="BC19" s="27"/>
      <c r="BD19" s="52">
        <f>149.16</f>
        <v>149.16</v>
      </c>
      <c r="BE19" s="52"/>
      <c r="BF19" s="11" t="s">
        <v>71</v>
      </c>
      <c r="BG19" s="11" t="s">
        <v>71</v>
      </c>
      <c r="BH19" s="11" t="s">
        <v>71</v>
      </c>
      <c r="BI19" s="11" t="s">
        <v>71</v>
      </c>
      <c r="BJ19" s="11" t="s">
        <v>71</v>
      </c>
      <c r="BK19" s="11" t="s">
        <v>71</v>
      </c>
      <c r="BL19" s="11" t="s">
        <v>71</v>
      </c>
      <c r="BM19" s="11" t="s">
        <v>71</v>
      </c>
      <c r="BN19" s="52">
        <f>149.16</f>
        <v>149.16</v>
      </c>
      <c r="BO19" s="52"/>
      <c r="BP19" s="52"/>
      <c r="BQ19" s="12" t="s">
        <v>71</v>
      </c>
    </row>
    <row r="20" spans="1:69" s="1" customFormat="1" ht="24" customHeight="1">
      <c r="A20" s="53" t="s">
        <v>84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44" t="s">
        <v>69</v>
      </c>
      <c r="N20" s="44"/>
      <c r="O20" s="44"/>
      <c r="P20" s="44" t="s">
        <v>85</v>
      </c>
      <c r="Q20" s="44"/>
      <c r="R20" s="44"/>
      <c r="S20" s="44"/>
      <c r="T20" s="44"/>
      <c r="U20" s="52">
        <f>4097260</f>
        <v>4097260</v>
      </c>
      <c r="V20" s="52"/>
      <c r="W20" s="52"/>
      <c r="X20" s="27" t="s">
        <v>71</v>
      </c>
      <c r="Y20" s="27"/>
      <c r="Z20" s="27"/>
      <c r="AA20" s="27"/>
      <c r="AB20" s="52">
        <f>4097260</f>
        <v>4097260</v>
      </c>
      <c r="AC20" s="52"/>
      <c r="AD20" s="52"/>
      <c r="AE20" s="11" t="s">
        <v>71</v>
      </c>
      <c r="AF20" s="11" t="s">
        <v>71</v>
      </c>
      <c r="AG20" s="27" t="s">
        <v>71</v>
      </c>
      <c r="AH20" s="27"/>
      <c r="AI20" s="27"/>
      <c r="AJ20" s="27" t="s">
        <v>71</v>
      </c>
      <c r="AK20" s="27"/>
      <c r="AL20" s="27" t="s">
        <v>71</v>
      </c>
      <c r="AM20" s="27"/>
      <c r="AN20" s="27" t="s">
        <v>71</v>
      </c>
      <c r="AO20" s="27"/>
      <c r="AP20" s="27" t="s">
        <v>71</v>
      </c>
      <c r="AQ20" s="27"/>
      <c r="AR20" s="27"/>
      <c r="AS20" s="11" t="s">
        <v>71</v>
      </c>
      <c r="AT20" s="52">
        <f>4097260</f>
        <v>4097260</v>
      </c>
      <c r="AU20" s="52"/>
      <c r="AV20" s="52"/>
      <c r="AW20" s="27" t="s">
        <v>71</v>
      </c>
      <c r="AX20" s="27"/>
      <c r="AY20" s="52">
        <f>313870.37</f>
        <v>313870.37</v>
      </c>
      <c r="AZ20" s="52"/>
      <c r="BA20" s="27" t="s">
        <v>71</v>
      </c>
      <c r="BB20" s="27"/>
      <c r="BC20" s="27"/>
      <c r="BD20" s="52">
        <f>313870.37</f>
        <v>313870.37</v>
      </c>
      <c r="BE20" s="52"/>
      <c r="BF20" s="11" t="s">
        <v>71</v>
      </c>
      <c r="BG20" s="11" t="s">
        <v>71</v>
      </c>
      <c r="BH20" s="11" t="s">
        <v>71</v>
      </c>
      <c r="BI20" s="11" t="s">
        <v>71</v>
      </c>
      <c r="BJ20" s="11" t="s">
        <v>71</v>
      </c>
      <c r="BK20" s="11" t="s">
        <v>71</v>
      </c>
      <c r="BL20" s="11" t="s">
        <v>71</v>
      </c>
      <c r="BM20" s="11" t="s">
        <v>71</v>
      </c>
      <c r="BN20" s="52">
        <f>313870.37</f>
        <v>313870.37</v>
      </c>
      <c r="BO20" s="52"/>
      <c r="BP20" s="52"/>
      <c r="BQ20" s="12" t="s">
        <v>71</v>
      </c>
    </row>
    <row r="21" spans="1:69" s="1" customFormat="1" ht="24" customHeight="1">
      <c r="A21" s="53" t="s">
        <v>86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44" t="s">
        <v>69</v>
      </c>
      <c r="N21" s="44"/>
      <c r="O21" s="44"/>
      <c r="P21" s="44" t="s">
        <v>87</v>
      </c>
      <c r="Q21" s="44"/>
      <c r="R21" s="44"/>
      <c r="S21" s="44"/>
      <c r="T21" s="44"/>
      <c r="U21" s="52">
        <f>4097260</f>
        <v>4097260</v>
      </c>
      <c r="V21" s="52"/>
      <c r="W21" s="52"/>
      <c r="X21" s="27" t="s">
        <v>71</v>
      </c>
      <c r="Y21" s="27"/>
      <c r="Z21" s="27"/>
      <c r="AA21" s="27"/>
      <c r="AB21" s="52">
        <f>4097260</f>
        <v>4097260</v>
      </c>
      <c r="AC21" s="52"/>
      <c r="AD21" s="52"/>
      <c r="AE21" s="11" t="s">
        <v>71</v>
      </c>
      <c r="AF21" s="11" t="s">
        <v>71</v>
      </c>
      <c r="AG21" s="27" t="s">
        <v>71</v>
      </c>
      <c r="AH21" s="27"/>
      <c r="AI21" s="27"/>
      <c r="AJ21" s="27" t="s">
        <v>71</v>
      </c>
      <c r="AK21" s="27"/>
      <c r="AL21" s="27" t="s">
        <v>71</v>
      </c>
      <c r="AM21" s="27"/>
      <c r="AN21" s="27" t="s">
        <v>71</v>
      </c>
      <c r="AO21" s="27"/>
      <c r="AP21" s="27" t="s">
        <v>71</v>
      </c>
      <c r="AQ21" s="27"/>
      <c r="AR21" s="27"/>
      <c r="AS21" s="11" t="s">
        <v>71</v>
      </c>
      <c r="AT21" s="52">
        <f>4097260</f>
        <v>4097260</v>
      </c>
      <c r="AU21" s="52"/>
      <c r="AV21" s="52"/>
      <c r="AW21" s="27" t="s">
        <v>71</v>
      </c>
      <c r="AX21" s="27"/>
      <c r="AY21" s="52">
        <f>313870.37</f>
        <v>313870.37</v>
      </c>
      <c r="AZ21" s="52"/>
      <c r="BA21" s="27" t="s">
        <v>71</v>
      </c>
      <c r="BB21" s="27"/>
      <c r="BC21" s="27"/>
      <c r="BD21" s="52">
        <f>313870.37</f>
        <v>313870.37</v>
      </c>
      <c r="BE21" s="52"/>
      <c r="BF21" s="11" t="s">
        <v>71</v>
      </c>
      <c r="BG21" s="11" t="s">
        <v>71</v>
      </c>
      <c r="BH21" s="11" t="s">
        <v>71</v>
      </c>
      <c r="BI21" s="11" t="s">
        <v>71</v>
      </c>
      <c r="BJ21" s="11" t="s">
        <v>71</v>
      </c>
      <c r="BK21" s="11" t="s">
        <v>71</v>
      </c>
      <c r="BL21" s="11" t="s">
        <v>71</v>
      </c>
      <c r="BM21" s="11" t="s">
        <v>71</v>
      </c>
      <c r="BN21" s="52">
        <f>313870.37</f>
        <v>313870.37</v>
      </c>
      <c r="BO21" s="52"/>
      <c r="BP21" s="52"/>
      <c r="BQ21" s="12" t="s">
        <v>71</v>
      </c>
    </row>
    <row r="22" spans="1:69" s="1" customFormat="1" ht="66" customHeight="1">
      <c r="A22" s="53" t="s">
        <v>88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44" t="s">
        <v>69</v>
      </c>
      <c r="N22" s="44"/>
      <c r="O22" s="44"/>
      <c r="P22" s="44" t="s">
        <v>89</v>
      </c>
      <c r="Q22" s="44"/>
      <c r="R22" s="44"/>
      <c r="S22" s="44"/>
      <c r="T22" s="44"/>
      <c r="U22" s="52">
        <f>1881320</f>
        <v>1881320</v>
      </c>
      <c r="V22" s="52"/>
      <c r="W22" s="52"/>
      <c r="X22" s="27" t="s">
        <v>71</v>
      </c>
      <c r="Y22" s="27"/>
      <c r="Z22" s="27"/>
      <c r="AA22" s="27"/>
      <c r="AB22" s="52">
        <f>1881320</f>
        <v>1881320</v>
      </c>
      <c r="AC22" s="52"/>
      <c r="AD22" s="52"/>
      <c r="AE22" s="11" t="s">
        <v>71</v>
      </c>
      <c r="AF22" s="11" t="s">
        <v>71</v>
      </c>
      <c r="AG22" s="27" t="s">
        <v>71</v>
      </c>
      <c r="AH22" s="27"/>
      <c r="AI22" s="27"/>
      <c r="AJ22" s="27" t="s">
        <v>71</v>
      </c>
      <c r="AK22" s="27"/>
      <c r="AL22" s="27" t="s">
        <v>71</v>
      </c>
      <c r="AM22" s="27"/>
      <c r="AN22" s="27" t="s">
        <v>71</v>
      </c>
      <c r="AO22" s="27"/>
      <c r="AP22" s="27" t="s">
        <v>71</v>
      </c>
      <c r="AQ22" s="27"/>
      <c r="AR22" s="27"/>
      <c r="AS22" s="11" t="s">
        <v>71</v>
      </c>
      <c r="AT22" s="52">
        <f>1881320</f>
        <v>1881320</v>
      </c>
      <c r="AU22" s="52"/>
      <c r="AV22" s="52"/>
      <c r="AW22" s="27" t="s">
        <v>71</v>
      </c>
      <c r="AX22" s="27"/>
      <c r="AY22" s="52">
        <f>144159.63</f>
        <v>144159.63</v>
      </c>
      <c r="AZ22" s="52"/>
      <c r="BA22" s="27" t="s">
        <v>71</v>
      </c>
      <c r="BB22" s="27"/>
      <c r="BC22" s="27"/>
      <c r="BD22" s="52">
        <f>144159.63</f>
        <v>144159.63</v>
      </c>
      <c r="BE22" s="52"/>
      <c r="BF22" s="11" t="s">
        <v>71</v>
      </c>
      <c r="BG22" s="11" t="s">
        <v>71</v>
      </c>
      <c r="BH22" s="11" t="s">
        <v>71</v>
      </c>
      <c r="BI22" s="11" t="s">
        <v>71</v>
      </c>
      <c r="BJ22" s="11" t="s">
        <v>71</v>
      </c>
      <c r="BK22" s="11" t="s">
        <v>71</v>
      </c>
      <c r="BL22" s="11" t="s">
        <v>71</v>
      </c>
      <c r="BM22" s="11" t="s">
        <v>71</v>
      </c>
      <c r="BN22" s="52">
        <f>144159.63</f>
        <v>144159.63</v>
      </c>
      <c r="BO22" s="52"/>
      <c r="BP22" s="52"/>
      <c r="BQ22" s="12" t="s">
        <v>71</v>
      </c>
    </row>
    <row r="23" spans="1:69" s="1" customFormat="1" ht="85.5" customHeight="1">
      <c r="A23" s="53" t="s">
        <v>90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44" t="s">
        <v>69</v>
      </c>
      <c r="N23" s="44"/>
      <c r="O23" s="44"/>
      <c r="P23" s="44" t="s">
        <v>91</v>
      </c>
      <c r="Q23" s="44"/>
      <c r="R23" s="44"/>
      <c r="S23" s="44"/>
      <c r="T23" s="44"/>
      <c r="U23" s="52">
        <f>1881320</f>
        <v>1881320</v>
      </c>
      <c r="V23" s="52"/>
      <c r="W23" s="52"/>
      <c r="X23" s="27" t="s">
        <v>71</v>
      </c>
      <c r="Y23" s="27"/>
      <c r="Z23" s="27"/>
      <c r="AA23" s="27"/>
      <c r="AB23" s="52">
        <f>1881320</f>
        <v>1881320</v>
      </c>
      <c r="AC23" s="52"/>
      <c r="AD23" s="52"/>
      <c r="AE23" s="11" t="s">
        <v>71</v>
      </c>
      <c r="AF23" s="11" t="s">
        <v>71</v>
      </c>
      <c r="AG23" s="27" t="s">
        <v>71</v>
      </c>
      <c r="AH23" s="27"/>
      <c r="AI23" s="27"/>
      <c r="AJ23" s="27" t="s">
        <v>71</v>
      </c>
      <c r="AK23" s="27"/>
      <c r="AL23" s="27" t="s">
        <v>71</v>
      </c>
      <c r="AM23" s="27"/>
      <c r="AN23" s="27" t="s">
        <v>71</v>
      </c>
      <c r="AO23" s="27"/>
      <c r="AP23" s="27" t="s">
        <v>71</v>
      </c>
      <c r="AQ23" s="27"/>
      <c r="AR23" s="27"/>
      <c r="AS23" s="11" t="s">
        <v>71</v>
      </c>
      <c r="AT23" s="52">
        <f>1881320</f>
        <v>1881320</v>
      </c>
      <c r="AU23" s="52"/>
      <c r="AV23" s="52"/>
      <c r="AW23" s="27" t="s">
        <v>71</v>
      </c>
      <c r="AX23" s="27"/>
      <c r="AY23" s="52">
        <f>144159.63</f>
        <v>144159.63</v>
      </c>
      <c r="AZ23" s="52"/>
      <c r="BA23" s="27" t="s">
        <v>71</v>
      </c>
      <c r="BB23" s="27"/>
      <c r="BC23" s="27"/>
      <c r="BD23" s="52">
        <f>144159.63</f>
        <v>144159.63</v>
      </c>
      <c r="BE23" s="52"/>
      <c r="BF23" s="11" t="s">
        <v>71</v>
      </c>
      <c r="BG23" s="11" t="s">
        <v>71</v>
      </c>
      <c r="BH23" s="11" t="s">
        <v>71</v>
      </c>
      <c r="BI23" s="11" t="s">
        <v>71</v>
      </c>
      <c r="BJ23" s="11" t="s">
        <v>71</v>
      </c>
      <c r="BK23" s="11" t="s">
        <v>71</v>
      </c>
      <c r="BL23" s="11" t="s">
        <v>71</v>
      </c>
      <c r="BM23" s="11" t="s">
        <v>71</v>
      </c>
      <c r="BN23" s="52">
        <f>144159.63</f>
        <v>144159.63</v>
      </c>
      <c r="BO23" s="52"/>
      <c r="BP23" s="52"/>
      <c r="BQ23" s="12" t="s">
        <v>71</v>
      </c>
    </row>
    <row r="24" spans="1:69" s="1" customFormat="1" ht="75.75" customHeight="1">
      <c r="A24" s="53" t="s">
        <v>92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44" t="s">
        <v>69</v>
      </c>
      <c r="N24" s="44"/>
      <c r="O24" s="44"/>
      <c r="P24" s="44" t="s">
        <v>93</v>
      </c>
      <c r="Q24" s="44"/>
      <c r="R24" s="44"/>
      <c r="S24" s="44"/>
      <c r="T24" s="44"/>
      <c r="U24" s="52">
        <f>10720</f>
        <v>10720</v>
      </c>
      <c r="V24" s="52"/>
      <c r="W24" s="52"/>
      <c r="X24" s="27" t="s">
        <v>71</v>
      </c>
      <c r="Y24" s="27"/>
      <c r="Z24" s="27"/>
      <c r="AA24" s="27"/>
      <c r="AB24" s="52">
        <f>10720</f>
        <v>10720</v>
      </c>
      <c r="AC24" s="52"/>
      <c r="AD24" s="52"/>
      <c r="AE24" s="11" t="s">
        <v>71</v>
      </c>
      <c r="AF24" s="11" t="s">
        <v>71</v>
      </c>
      <c r="AG24" s="27" t="s">
        <v>71</v>
      </c>
      <c r="AH24" s="27"/>
      <c r="AI24" s="27"/>
      <c r="AJ24" s="27" t="s">
        <v>71</v>
      </c>
      <c r="AK24" s="27"/>
      <c r="AL24" s="27" t="s">
        <v>71</v>
      </c>
      <c r="AM24" s="27"/>
      <c r="AN24" s="27" t="s">
        <v>71</v>
      </c>
      <c r="AO24" s="27"/>
      <c r="AP24" s="27" t="s">
        <v>71</v>
      </c>
      <c r="AQ24" s="27"/>
      <c r="AR24" s="27"/>
      <c r="AS24" s="11" t="s">
        <v>71</v>
      </c>
      <c r="AT24" s="52">
        <f>10720</f>
        <v>10720</v>
      </c>
      <c r="AU24" s="52"/>
      <c r="AV24" s="52"/>
      <c r="AW24" s="27" t="s">
        <v>71</v>
      </c>
      <c r="AX24" s="27"/>
      <c r="AY24" s="52">
        <f>849.77</f>
        <v>849.77</v>
      </c>
      <c r="AZ24" s="52"/>
      <c r="BA24" s="27" t="s">
        <v>71</v>
      </c>
      <c r="BB24" s="27"/>
      <c r="BC24" s="27"/>
      <c r="BD24" s="52">
        <f>849.77</f>
        <v>849.77</v>
      </c>
      <c r="BE24" s="52"/>
      <c r="BF24" s="11" t="s">
        <v>71</v>
      </c>
      <c r="BG24" s="11" t="s">
        <v>71</v>
      </c>
      <c r="BH24" s="11" t="s">
        <v>71</v>
      </c>
      <c r="BI24" s="11" t="s">
        <v>71</v>
      </c>
      <c r="BJ24" s="11" t="s">
        <v>71</v>
      </c>
      <c r="BK24" s="11" t="s">
        <v>71</v>
      </c>
      <c r="BL24" s="11" t="s">
        <v>71</v>
      </c>
      <c r="BM24" s="11" t="s">
        <v>71</v>
      </c>
      <c r="BN24" s="52">
        <f>849.77</f>
        <v>849.77</v>
      </c>
      <c r="BO24" s="52"/>
      <c r="BP24" s="52"/>
      <c r="BQ24" s="12" t="s">
        <v>71</v>
      </c>
    </row>
    <row r="25" spans="1:69" s="1" customFormat="1" ht="96.75" customHeight="1">
      <c r="A25" s="53" t="s">
        <v>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44" t="s">
        <v>69</v>
      </c>
      <c r="N25" s="44"/>
      <c r="O25" s="44"/>
      <c r="P25" s="44" t="s">
        <v>95</v>
      </c>
      <c r="Q25" s="44"/>
      <c r="R25" s="44"/>
      <c r="S25" s="44"/>
      <c r="T25" s="44"/>
      <c r="U25" s="52">
        <f>10720</f>
        <v>10720</v>
      </c>
      <c r="V25" s="52"/>
      <c r="W25" s="52"/>
      <c r="X25" s="27" t="s">
        <v>71</v>
      </c>
      <c r="Y25" s="27"/>
      <c r="Z25" s="27"/>
      <c r="AA25" s="27"/>
      <c r="AB25" s="52">
        <f>10720</f>
        <v>10720</v>
      </c>
      <c r="AC25" s="52"/>
      <c r="AD25" s="52"/>
      <c r="AE25" s="11" t="s">
        <v>71</v>
      </c>
      <c r="AF25" s="11" t="s">
        <v>71</v>
      </c>
      <c r="AG25" s="27" t="s">
        <v>71</v>
      </c>
      <c r="AH25" s="27"/>
      <c r="AI25" s="27"/>
      <c r="AJ25" s="27" t="s">
        <v>71</v>
      </c>
      <c r="AK25" s="27"/>
      <c r="AL25" s="27" t="s">
        <v>71</v>
      </c>
      <c r="AM25" s="27"/>
      <c r="AN25" s="27" t="s">
        <v>71</v>
      </c>
      <c r="AO25" s="27"/>
      <c r="AP25" s="27" t="s">
        <v>71</v>
      </c>
      <c r="AQ25" s="27"/>
      <c r="AR25" s="27"/>
      <c r="AS25" s="11" t="s">
        <v>71</v>
      </c>
      <c r="AT25" s="52">
        <f>10720</f>
        <v>10720</v>
      </c>
      <c r="AU25" s="52"/>
      <c r="AV25" s="52"/>
      <c r="AW25" s="27" t="s">
        <v>71</v>
      </c>
      <c r="AX25" s="27"/>
      <c r="AY25" s="52">
        <f>849.77</f>
        <v>849.77</v>
      </c>
      <c r="AZ25" s="52"/>
      <c r="BA25" s="27" t="s">
        <v>71</v>
      </c>
      <c r="BB25" s="27"/>
      <c r="BC25" s="27"/>
      <c r="BD25" s="52">
        <f>849.77</f>
        <v>849.77</v>
      </c>
      <c r="BE25" s="52"/>
      <c r="BF25" s="11" t="s">
        <v>71</v>
      </c>
      <c r="BG25" s="11" t="s">
        <v>71</v>
      </c>
      <c r="BH25" s="11" t="s">
        <v>71</v>
      </c>
      <c r="BI25" s="11" t="s">
        <v>71</v>
      </c>
      <c r="BJ25" s="11" t="s">
        <v>71</v>
      </c>
      <c r="BK25" s="11" t="s">
        <v>71</v>
      </c>
      <c r="BL25" s="11" t="s">
        <v>71</v>
      </c>
      <c r="BM25" s="11" t="s">
        <v>71</v>
      </c>
      <c r="BN25" s="52">
        <f>849.77</f>
        <v>849.77</v>
      </c>
      <c r="BO25" s="52"/>
      <c r="BP25" s="52"/>
      <c r="BQ25" s="12" t="s">
        <v>71</v>
      </c>
    </row>
    <row r="26" spans="1:69" s="1" customFormat="1" ht="66" customHeight="1">
      <c r="A26" s="53" t="s">
        <v>96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44" t="s">
        <v>69</v>
      </c>
      <c r="N26" s="44"/>
      <c r="O26" s="44"/>
      <c r="P26" s="44" t="s">
        <v>97</v>
      </c>
      <c r="Q26" s="44"/>
      <c r="R26" s="44"/>
      <c r="S26" s="44"/>
      <c r="T26" s="44"/>
      <c r="U26" s="52">
        <f>2474760</f>
        <v>2474760</v>
      </c>
      <c r="V26" s="52"/>
      <c r="W26" s="52"/>
      <c r="X26" s="27" t="s">
        <v>71</v>
      </c>
      <c r="Y26" s="27"/>
      <c r="Z26" s="27"/>
      <c r="AA26" s="27"/>
      <c r="AB26" s="52">
        <f>2474760</f>
        <v>2474760</v>
      </c>
      <c r="AC26" s="52"/>
      <c r="AD26" s="52"/>
      <c r="AE26" s="11" t="s">
        <v>71</v>
      </c>
      <c r="AF26" s="11" t="s">
        <v>71</v>
      </c>
      <c r="AG26" s="27" t="s">
        <v>71</v>
      </c>
      <c r="AH26" s="27"/>
      <c r="AI26" s="27"/>
      <c r="AJ26" s="27" t="s">
        <v>71</v>
      </c>
      <c r="AK26" s="27"/>
      <c r="AL26" s="27" t="s">
        <v>71</v>
      </c>
      <c r="AM26" s="27"/>
      <c r="AN26" s="27" t="s">
        <v>71</v>
      </c>
      <c r="AO26" s="27"/>
      <c r="AP26" s="27" t="s">
        <v>71</v>
      </c>
      <c r="AQ26" s="27"/>
      <c r="AR26" s="27"/>
      <c r="AS26" s="11" t="s">
        <v>71</v>
      </c>
      <c r="AT26" s="52">
        <f>2474760</f>
        <v>2474760</v>
      </c>
      <c r="AU26" s="52"/>
      <c r="AV26" s="52"/>
      <c r="AW26" s="27" t="s">
        <v>71</v>
      </c>
      <c r="AX26" s="27"/>
      <c r="AY26" s="52">
        <f>193428.47</f>
        <v>193428.47</v>
      </c>
      <c r="AZ26" s="52"/>
      <c r="BA26" s="27" t="s">
        <v>71</v>
      </c>
      <c r="BB26" s="27"/>
      <c r="BC26" s="27"/>
      <c r="BD26" s="52">
        <f>193428.47</f>
        <v>193428.47</v>
      </c>
      <c r="BE26" s="52"/>
      <c r="BF26" s="11" t="s">
        <v>71</v>
      </c>
      <c r="BG26" s="11" t="s">
        <v>71</v>
      </c>
      <c r="BH26" s="11" t="s">
        <v>71</v>
      </c>
      <c r="BI26" s="11" t="s">
        <v>71</v>
      </c>
      <c r="BJ26" s="11" t="s">
        <v>71</v>
      </c>
      <c r="BK26" s="11" t="s">
        <v>71</v>
      </c>
      <c r="BL26" s="11" t="s">
        <v>71</v>
      </c>
      <c r="BM26" s="11" t="s">
        <v>71</v>
      </c>
      <c r="BN26" s="52">
        <f>193428.47</f>
        <v>193428.47</v>
      </c>
      <c r="BO26" s="52"/>
      <c r="BP26" s="52"/>
      <c r="BQ26" s="12" t="s">
        <v>71</v>
      </c>
    </row>
    <row r="27" spans="1:69" s="1" customFormat="1" ht="85.5" customHeight="1">
      <c r="A27" s="53" t="s">
        <v>98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44" t="s">
        <v>69</v>
      </c>
      <c r="N27" s="44"/>
      <c r="O27" s="44"/>
      <c r="P27" s="44" t="s">
        <v>99</v>
      </c>
      <c r="Q27" s="44"/>
      <c r="R27" s="44"/>
      <c r="S27" s="44"/>
      <c r="T27" s="44"/>
      <c r="U27" s="52">
        <f>2474760</f>
        <v>2474760</v>
      </c>
      <c r="V27" s="52"/>
      <c r="W27" s="52"/>
      <c r="X27" s="27" t="s">
        <v>71</v>
      </c>
      <c r="Y27" s="27"/>
      <c r="Z27" s="27"/>
      <c r="AA27" s="27"/>
      <c r="AB27" s="52">
        <f>2474760</f>
        <v>2474760</v>
      </c>
      <c r="AC27" s="52"/>
      <c r="AD27" s="52"/>
      <c r="AE27" s="11" t="s">
        <v>71</v>
      </c>
      <c r="AF27" s="11" t="s">
        <v>71</v>
      </c>
      <c r="AG27" s="27" t="s">
        <v>71</v>
      </c>
      <c r="AH27" s="27"/>
      <c r="AI27" s="27"/>
      <c r="AJ27" s="27" t="s">
        <v>71</v>
      </c>
      <c r="AK27" s="27"/>
      <c r="AL27" s="27" t="s">
        <v>71</v>
      </c>
      <c r="AM27" s="27"/>
      <c r="AN27" s="27" t="s">
        <v>71</v>
      </c>
      <c r="AO27" s="27"/>
      <c r="AP27" s="27" t="s">
        <v>71</v>
      </c>
      <c r="AQ27" s="27"/>
      <c r="AR27" s="27"/>
      <c r="AS27" s="11" t="s">
        <v>71</v>
      </c>
      <c r="AT27" s="52">
        <f>2474760</f>
        <v>2474760</v>
      </c>
      <c r="AU27" s="52"/>
      <c r="AV27" s="52"/>
      <c r="AW27" s="27" t="s">
        <v>71</v>
      </c>
      <c r="AX27" s="27"/>
      <c r="AY27" s="52">
        <f>193428.47</f>
        <v>193428.47</v>
      </c>
      <c r="AZ27" s="52"/>
      <c r="BA27" s="27" t="s">
        <v>71</v>
      </c>
      <c r="BB27" s="27"/>
      <c r="BC27" s="27"/>
      <c r="BD27" s="52">
        <f>193428.47</f>
        <v>193428.47</v>
      </c>
      <c r="BE27" s="52"/>
      <c r="BF27" s="11" t="s">
        <v>71</v>
      </c>
      <c r="BG27" s="11" t="s">
        <v>71</v>
      </c>
      <c r="BH27" s="11" t="s">
        <v>71</v>
      </c>
      <c r="BI27" s="11" t="s">
        <v>71</v>
      </c>
      <c r="BJ27" s="11" t="s">
        <v>71</v>
      </c>
      <c r="BK27" s="11" t="s">
        <v>71</v>
      </c>
      <c r="BL27" s="11" t="s">
        <v>71</v>
      </c>
      <c r="BM27" s="11" t="s">
        <v>71</v>
      </c>
      <c r="BN27" s="52">
        <f>193428.47</f>
        <v>193428.47</v>
      </c>
      <c r="BO27" s="52"/>
      <c r="BP27" s="52"/>
      <c r="BQ27" s="12" t="s">
        <v>71</v>
      </c>
    </row>
    <row r="28" spans="1:69" s="1" customFormat="1" ht="66" customHeight="1">
      <c r="A28" s="53" t="s">
        <v>100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44" t="s">
        <v>69</v>
      </c>
      <c r="N28" s="44"/>
      <c r="O28" s="44"/>
      <c r="P28" s="44" t="s">
        <v>101</v>
      </c>
      <c r="Q28" s="44"/>
      <c r="R28" s="44"/>
      <c r="S28" s="44"/>
      <c r="T28" s="44"/>
      <c r="U28" s="52">
        <f>-269540</f>
        <v>-269540</v>
      </c>
      <c r="V28" s="52"/>
      <c r="W28" s="52"/>
      <c r="X28" s="27" t="s">
        <v>71</v>
      </c>
      <c r="Y28" s="27"/>
      <c r="Z28" s="27"/>
      <c r="AA28" s="27"/>
      <c r="AB28" s="52">
        <f>-269540</f>
        <v>-269540</v>
      </c>
      <c r="AC28" s="52"/>
      <c r="AD28" s="52"/>
      <c r="AE28" s="11" t="s">
        <v>71</v>
      </c>
      <c r="AF28" s="11" t="s">
        <v>71</v>
      </c>
      <c r="AG28" s="27" t="s">
        <v>71</v>
      </c>
      <c r="AH28" s="27"/>
      <c r="AI28" s="27"/>
      <c r="AJ28" s="27" t="s">
        <v>71</v>
      </c>
      <c r="AK28" s="27"/>
      <c r="AL28" s="27" t="s">
        <v>71</v>
      </c>
      <c r="AM28" s="27"/>
      <c r="AN28" s="27" t="s">
        <v>71</v>
      </c>
      <c r="AO28" s="27"/>
      <c r="AP28" s="27" t="s">
        <v>71</v>
      </c>
      <c r="AQ28" s="27"/>
      <c r="AR28" s="27"/>
      <c r="AS28" s="11" t="s">
        <v>71</v>
      </c>
      <c r="AT28" s="52">
        <f>-269540</f>
        <v>-269540</v>
      </c>
      <c r="AU28" s="52"/>
      <c r="AV28" s="52"/>
      <c r="AW28" s="27" t="s">
        <v>71</v>
      </c>
      <c r="AX28" s="27"/>
      <c r="AY28" s="52">
        <f>-24567.5</f>
        <v>-24567.5</v>
      </c>
      <c r="AZ28" s="52"/>
      <c r="BA28" s="27" t="s">
        <v>71</v>
      </c>
      <c r="BB28" s="27"/>
      <c r="BC28" s="27"/>
      <c r="BD28" s="52">
        <f>-24567.5</f>
        <v>-24567.5</v>
      </c>
      <c r="BE28" s="52"/>
      <c r="BF28" s="11" t="s">
        <v>71</v>
      </c>
      <c r="BG28" s="11" t="s">
        <v>71</v>
      </c>
      <c r="BH28" s="11" t="s">
        <v>71</v>
      </c>
      <c r="BI28" s="11" t="s">
        <v>71</v>
      </c>
      <c r="BJ28" s="11" t="s">
        <v>71</v>
      </c>
      <c r="BK28" s="11" t="s">
        <v>71</v>
      </c>
      <c r="BL28" s="11" t="s">
        <v>71</v>
      </c>
      <c r="BM28" s="11" t="s">
        <v>71</v>
      </c>
      <c r="BN28" s="52">
        <f>-24567.5</f>
        <v>-24567.5</v>
      </c>
      <c r="BO28" s="52"/>
      <c r="BP28" s="52"/>
      <c r="BQ28" s="12" t="s">
        <v>71</v>
      </c>
    </row>
    <row r="29" spans="1:69" s="1" customFormat="1" ht="85.5" customHeight="1">
      <c r="A29" s="53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44" t="s">
        <v>69</v>
      </c>
      <c r="N29" s="44"/>
      <c r="O29" s="44"/>
      <c r="P29" s="44" t="s">
        <v>103</v>
      </c>
      <c r="Q29" s="44"/>
      <c r="R29" s="44"/>
      <c r="S29" s="44"/>
      <c r="T29" s="44"/>
      <c r="U29" s="52">
        <f>-269540</f>
        <v>-269540</v>
      </c>
      <c r="V29" s="52"/>
      <c r="W29" s="52"/>
      <c r="X29" s="27" t="s">
        <v>71</v>
      </c>
      <c r="Y29" s="27"/>
      <c r="Z29" s="27"/>
      <c r="AA29" s="27"/>
      <c r="AB29" s="52">
        <f>-269540</f>
        <v>-269540</v>
      </c>
      <c r="AC29" s="52"/>
      <c r="AD29" s="52"/>
      <c r="AE29" s="11" t="s">
        <v>71</v>
      </c>
      <c r="AF29" s="11" t="s">
        <v>71</v>
      </c>
      <c r="AG29" s="27" t="s">
        <v>71</v>
      </c>
      <c r="AH29" s="27"/>
      <c r="AI29" s="27"/>
      <c r="AJ29" s="27" t="s">
        <v>71</v>
      </c>
      <c r="AK29" s="27"/>
      <c r="AL29" s="27" t="s">
        <v>71</v>
      </c>
      <c r="AM29" s="27"/>
      <c r="AN29" s="27" t="s">
        <v>71</v>
      </c>
      <c r="AO29" s="27"/>
      <c r="AP29" s="27" t="s">
        <v>71</v>
      </c>
      <c r="AQ29" s="27"/>
      <c r="AR29" s="27"/>
      <c r="AS29" s="11" t="s">
        <v>71</v>
      </c>
      <c r="AT29" s="52">
        <f>-269540</f>
        <v>-269540</v>
      </c>
      <c r="AU29" s="52"/>
      <c r="AV29" s="52"/>
      <c r="AW29" s="27" t="s">
        <v>71</v>
      </c>
      <c r="AX29" s="27"/>
      <c r="AY29" s="52">
        <f>-24567.5</f>
        <v>-24567.5</v>
      </c>
      <c r="AZ29" s="52"/>
      <c r="BA29" s="27" t="s">
        <v>71</v>
      </c>
      <c r="BB29" s="27"/>
      <c r="BC29" s="27"/>
      <c r="BD29" s="52">
        <f>-24567.5</f>
        <v>-24567.5</v>
      </c>
      <c r="BE29" s="52"/>
      <c r="BF29" s="11" t="s">
        <v>71</v>
      </c>
      <c r="BG29" s="11" t="s">
        <v>71</v>
      </c>
      <c r="BH29" s="11" t="s">
        <v>71</v>
      </c>
      <c r="BI29" s="11" t="s">
        <v>71</v>
      </c>
      <c r="BJ29" s="11" t="s">
        <v>71</v>
      </c>
      <c r="BK29" s="11" t="s">
        <v>71</v>
      </c>
      <c r="BL29" s="11" t="s">
        <v>71</v>
      </c>
      <c r="BM29" s="11" t="s">
        <v>71</v>
      </c>
      <c r="BN29" s="52">
        <f>-24567.5</f>
        <v>-24567.5</v>
      </c>
      <c r="BO29" s="52"/>
      <c r="BP29" s="52"/>
      <c r="BQ29" s="12" t="s">
        <v>71</v>
      </c>
    </row>
    <row r="30" spans="1:69" s="1" customFormat="1" ht="13.5" customHeight="1">
      <c r="A30" s="53" t="s">
        <v>104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44" t="s">
        <v>69</v>
      </c>
      <c r="N30" s="44"/>
      <c r="O30" s="44"/>
      <c r="P30" s="44" t="s">
        <v>105</v>
      </c>
      <c r="Q30" s="44"/>
      <c r="R30" s="44"/>
      <c r="S30" s="44"/>
      <c r="T30" s="44"/>
      <c r="U30" s="52">
        <f>5000</f>
        <v>5000</v>
      </c>
      <c r="V30" s="52"/>
      <c r="W30" s="52"/>
      <c r="X30" s="27" t="s">
        <v>71</v>
      </c>
      <c r="Y30" s="27"/>
      <c r="Z30" s="27"/>
      <c r="AA30" s="27"/>
      <c r="AB30" s="52">
        <f>5000</f>
        <v>5000</v>
      </c>
      <c r="AC30" s="52"/>
      <c r="AD30" s="52"/>
      <c r="AE30" s="11" t="s">
        <v>71</v>
      </c>
      <c r="AF30" s="11" t="s">
        <v>71</v>
      </c>
      <c r="AG30" s="27" t="s">
        <v>71</v>
      </c>
      <c r="AH30" s="27"/>
      <c r="AI30" s="27"/>
      <c r="AJ30" s="27" t="s">
        <v>71</v>
      </c>
      <c r="AK30" s="27"/>
      <c r="AL30" s="27" t="s">
        <v>71</v>
      </c>
      <c r="AM30" s="27"/>
      <c r="AN30" s="27" t="s">
        <v>71</v>
      </c>
      <c r="AO30" s="27"/>
      <c r="AP30" s="27" t="s">
        <v>71</v>
      </c>
      <c r="AQ30" s="27"/>
      <c r="AR30" s="27"/>
      <c r="AS30" s="11" t="s">
        <v>71</v>
      </c>
      <c r="AT30" s="52">
        <f>5000</f>
        <v>5000</v>
      </c>
      <c r="AU30" s="52"/>
      <c r="AV30" s="52"/>
      <c r="AW30" s="27" t="s">
        <v>71</v>
      </c>
      <c r="AX30" s="27"/>
      <c r="AY30" s="52">
        <f>13.03</f>
        <v>13.03</v>
      </c>
      <c r="AZ30" s="52"/>
      <c r="BA30" s="27" t="s">
        <v>71</v>
      </c>
      <c r="BB30" s="27"/>
      <c r="BC30" s="27"/>
      <c r="BD30" s="52">
        <f>13.03</f>
        <v>13.03</v>
      </c>
      <c r="BE30" s="52"/>
      <c r="BF30" s="11" t="s">
        <v>71</v>
      </c>
      <c r="BG30" s="11" t="s">
        <v>71</v>
      </c>
      <c r="BH30" s="11" t="s">
        <v>71</v>
      </c>
      <c r="BI30" s="11" t="s">
        <v>71</v>
      </c>
      <c r="BJ30" s="11" t="s">
        <v>71</v>
      </c>
      <c r="BK30" s="11" t="s">
        <v>71</v>
      </c>
      <c r="BL30" s="11" t="s">
        <v>71</v>
      </c>
      <c r="BM30" s="11" t="s">
        <v>71</v>
      </c>
      <c r="BN30" s="52">
        <f>13.03</f>
        <v>13.03</v>
      </c>
      <c r="BO30" s="52"/>
      <c r="BP30" s="52"/>
      <c r="BQ30" s="12" t="s">
        <v>71</v>
      </c>
    </row>
    <row r="31" spans="1:69" s="1" customFormat="1" ht="13.5" customHeight="1">
      <c r="A31" s="53" t="s">
        <v>106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44" t="s">
        <v>69</v>
      </c>
      <c r="N31" s="44"/>
      <c r="O31" s="44"/>
      <c r="P31" s="44" t="s">
        <v>107</v>
      </c>
      <c r="Q31" s="44"/>
      <c r="R31" s="44"/>
      <c r="S31" s="44"/>
      <c r="T31" s="44"/>
      <c r="U31" s="52">
        <f>5000</f>
        <v>5000</v>
      </c>
      <c r="V31" s="52"/>
      <c r="W31" s="52"/>
      <c r="X31" s="27" t="s">
        <v>71</v>
      </c>
      <c r="Y31" s="27"/>
      <c r="Z31" s="27"/>
      <c r="AA31" s="27"/>
      <c r="AB31" s="52">
        <f>5000</f>
        <v>5000</v>
      </c>
      <c r="AC31" s="52"/>
      <c r="AD31" s="52"/>
      <c r="AE31" s="11" t="s">
        <v>71</v>
      </c>
      <c r="AF31" s="11" t="s">
        <v>71</v>
      </c>
      <c r="AG31" s="27" t="s">
        <v>71</v>
      </c>
      <c r="AH31" s="27"/>
      <c r="AI31" s="27"/>
      <c r="AJ31" s="27" t="s">
        <v>71</v>
      </c>
      <c r="AK31" s="27"/>
      <c r="AL31" s="27" t="s">
        <v>71</v>
      </c>
      <c r="AM31" s="27"/>
      <c r="AN31" s="27" t="s">
        <v>71</v>
      </c>
      <c r="AO31" s="27"/>
      <c r="AP31" s="27" t="s">
        <v>71</v>
      </c>
      <c r="AQ31" s="27"/>
      <c r="AR31" s="27"/>
      <c r="AS31" s="11" t="s">
        <v>71</v>
      </c>
      <c r="AT31" s="52">
        <f>5000</f>
        <v>5000</v>
      </c>
      <c r="AU31" s="52"/>
      <c r="AV31" s="52"/>
      <c r="AW31" s="27" t="s">
        <v>71</v>
      </c>
      <c r="AX31" s="27"/>
      <c r="AY31" s="52">
        <f>13.03</f>
        <v>13.03</v>
      </c>
      <c r="AZ31" s="52"/>
      <c r="BA31" s="27" t="s">
        <v>71</v>
      </c>
      <c r="BB31" s="27"/>
      <c r="BC31" s="27"/>
      <c r="BD31" s="52">
        <f>13.03</f>
        <v>13.03</v>
      </c>
      <c r="BE31" s="52"/>
      <c r="BF31" s="11" t="s">
        <v>71</v>
      </c>
      <c r="BG31" s="11" t="s">
        <v>71</v>
      </c>
      <c r="BH31" s="11" t="s">
        <v>71</v>
      </c>
      <c r="BI31" s="11" t="s">
        <v>71</v>
      </c>
      <c r="BJ31" s="11" t="s">
        <v>71</v>
      </c>
      <c r="BK31" s="11" t="s">
        <v>71</v>
      </c>
      <c r="BL31" s="11" t="s">
        <v>71</v>
      </c>
      <c r="BM31" s="11" t="s">
        <v>71</v>
      </c>
      <c r="BN31" s="52">
        <f>13.03</f>
        <v>13.03</v>
      </c>
      <c r="BO31" s="52"/>
      <c r="BP31" s="52"/>
      <c r="BQ31" s="12" t="s">
        <v>71</v>
      </c>
    </row>
    <row r="32" spans="1:69" s="1" customFormat="1" ht="13.5" customHeight="1">
      <c r="A32" s="53" t="s">
        <v>106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44" t="s">
        <v>69</v>
      </c>
      <c r="N32" s="44"/>
      <c r="O32" s="44"/>
      <c r="P32" s="44" t="s">
        <v>108</v>
      </c>
      <c r="Q32" s="44"/>
      <c r="R32" s="44"/>
      <c r="S32" s="44"/>
      <c r="T32" s="44"/>
      <c r="U32" s="52">
        <f>5000</f>
        <v>5000</v>
      </c>
      <c r="V32" s="52"/>
      <c r="W32" s="52"/>
      <c r="X32" s="27" t="s">
        <v>71</v>
      </c>
      <c r="Y32" s="27"/>
      <c r="Z32" s="27"/>
      <c r="AA32" s="27"/>
      <c r="AB32" s="52">
        <f>5000</f>
        <v>5000</v>
      </c>
      <c r="AC32" s="52"/>
      <c r="AD32" s="52"/>
      <c r="AE32" s="11" t="s">
        <v>71</v>
      </c>
      <c r="AF32" s="11" t="s">
        <v>71</v>
      </c>
      <c r="AG32" s="27" t="s">
        <v>71</v>
      </c>
      <c r="AH32" s="27"/>
      <c r="AI32" s="27"/>
      <c r="AJ32" s="27" t="s">
        <v>71</v>
      </c>
      <c r="AK32" s="27"/>
      <c r="AL32" s="27" t="s">
        <v>71</v>
      </c>
      <c r="AM32" s="27"/>
      <c r="AN32" s="27" t="s">
        <v>71</v>
      </c>
      <c r="AO32" s="27"/>
      <c r="AP32" s="27" t="s">
        <v>71</v>
      </c>
      <c r="AQ32" s="27"/>
      <c r="AR32" s="27"/>
      <c r="AS32" s="11" t="s">
        <v>71</v>
      </c>
      <c r="AT32" s="52">
        <f>5000</f>
        <v>5000</v>
      </c>
      <c r="AU32" s="52"/>
      <c r="AV32" s="52"/>
      <c r="AW32" s="27" t="s">
        <v>71</v>
      </c>
      <c r="AX32" s="27"/>
      <c r="AY32" s="52">
        <f>13.03</f>
        <v>13.03</v>
      </c>
      <c r="AZ32" s="52"/>
      <c r="BA32" s="27" t="s">
        <v>71</v>
      </c>
      <c r="BB32" s="27"/>
      <c r="BC32" s="27"/>
      <c r="BD32" s="52">
        <f>13.03</f>
        <v>13.03</v>
      </c>
      <c r="BE32" s="52"/>
      <c r="BF32" s="11" t="s">
        <v>71</v>
      </c>
      <c r="BG32" s="11" t="s">
        <v>71</v>
      </c>
      <c r="BH32" s="11" t="s">
        <v>71</v>
      </c>
      <c r="BI32" s="11" t="s">
        <v>71</v>
      </c>
      <c r="BJ32" s="11" t="s">
        <v>71</v>
      </c>
      <c r="BK32" s="11" t="s">
        <v>71</v>
      </c>
      <c r="BL32" s="11" t="s">
        <v>71</v>
      </c>
      <c r="BM32" s="11" t="s">
        <v>71</v>
      </c>
      <c r="BN32" s="52">
        <f>13.03</f>
        <v>13.03</v>
      </c>
      <c r="BO32" s="52"/>
      <c r="BP32" s="52"/>
      <c r="BQ32" s="12" t="s">
        <v>71</v>
      </c>
    </row>
    <row r="33" spans="1:69" s="1" customFormat="1" ht="13.5" customHeight="1">
      <c r="A33" s="53" t="s">
        <v>109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44" t="s">
        <v>69</v>
      </c>
      <c r="N33" s="44"/>
      <c r="O33" s="44"/>
      <c r="P33" s="44" t="s">
        <v>110</v>
      </c>
      <c r="Q33" s="44"/>
      <c r="R33" s="44"/>
      <c r="S33" s="44"/>
      <c r="T33" s="44"/>
      <c r="U33" s="52">
        <f>6155000</f>
        <v>6155000</v>
      </c>
      <c r="V33" s="52"/>
      <c r="W33" s="52"/>
      <c r="X33" s="27" t="s">
        <v>71</v>
      </c>
      <c r="Y33" s="27"/>
      <c r="Z33" s="27"/>
      <c r="AA33" s="27"/>
      <c r="AB33" s="52">
        <f>6155000</f>
        <v>6155000</v>
      </c>
      <c r="AC33" s="52"/>
      <c r="AD33" s="52"/>
      <c r="AE33" s="11" t="s">
        <v>71</v>
      </c>
      <c r="AF33" s="11" t="s">
        <v>71</v>
      </c>
      <c r="AG33" s="27" t="s">
        <v>71</v>
      </c>
      <c r="AH33" s="27"/>
      <c r="AI33" s="27"/>
      <c r="AJ33" s="27" t="s">
        <v>71</v>
      </c>
      <c r="AK33" s="27"/>
      <c r="AL33" s="27" t="s">
        <v>71</v>
      </c>
      <c r="AM33" s="27"/>
      <c r="AN33" s="27" t="s">
        <v>71</v>
      </c>
      <c r="AO33" s="27"/>
      <c r="AP33" s="27" t="s">
        <v>71</v>
      </c>
      <c r="AQ33" s="27"/>
      <c r="AR33" s="27"/>
      <c r="AS33" s="11" t="s">
        <v>71</v>
      </c>
      <c r="AT33" s="52">
        <f>6155000</f>
        <v>6155000</v>
      </c>
      <c r="AU33" s="52"/>
      <c r="AV33" s="52"/>
      <c r="AW33" s="27" t="s">
        <v>71</v>
      </c>
      <c r="AX33" s="27"/>
      <c r="AY33" s="52">
        <f>107680.76</f>
        <v>107680.76</v>
      </c>
      <c r="AZ33" s="52"/>
      <c r="BA33" s="27" t="s">
        <v>71</v>
      </c>
      <c r="BB33" s="27"/>
      <c r="BC33" s="27"/>
      <c r="BD33" s="52">
        <f>107680.76</f>
        <v>107680.76</v>
      </c>
      <c r="BE33" s="52"/>
      <c r="BF33" s="11" t="s">
        <v>71</v>
      </c>
      <c r="BG33" s="11" t="s">
        <v>71</v>
      </c>
      <c r="BH33" s="11" t="s">
        <v>71</v>
      </c>
      <c r="BI33" s="11" t="s">
        <v>71</v>
      </c>
      <c r="BJ33" s="11" t="s">
        <v>71</v>
      </c>
      <c r="BK33" s="11" t="s">
        <v>71</v>
      </c>
      <c r="BL33" s="11" t="s">
        <v>71</v>
      </c>
      <c r="BM33" s="11" t="s">
        <v>71</v>
      </c>
      <c r="BN33" s="52">
        <f>107680.76</f>
        <v>107680.76</v>
      </c>
      <c r="BO33" s="52"/>
      <c r="BP33" s="52"/>
      <c r="BQ33" s="12" t="s">
        <v>71</v>
      </c>
    </row>
    <row r="34" spans="1:69" s="1" customFormat="1" ht="13.5" customHeight="1">
      <c r="A34" s="53" t="s">
        <v>111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44" t="s">
        <v>69</v>
      </c>
      <c r="N34" s="44"/>
      <c r="O34" s="44"/>
      <c r="P34" s="44" t="s">
        <v>112</v>
      </c>
      <c r="Q34" s="44"/>
      <c r="R34" s="44"/>
      <c r="S34" s="44"/>
      <c r="T34" s="44"/>
      <c r="U34" s="52">
        <f>1867000</f>
        <v>1867000</v>
      </c>
      <c r="V34" s="52"/>
      <c r="W34" s="52"/>
      <c r="X34" s="27" t="s">
        <v>71</v>
      </c>
      <c r="Y34" s="27"/>
      <c r="Z34" s="27"/>
      <c r="AA34" s="27"/>
      <c r="AB34" s="52">
        <f>1867000</f>
        <v>1867000</v>
      </c>
      <c r="AC34" s="52"/>
      <c r="AD34" s="52"/>
      <c r="AE34" s="11" t="s">
        <v>71</v>
      </c>
      <c r="AF34" s="11" t="s">
        <v>71</v>
      </c>
      <c r="AG34" s="27" t="s">
        <v>71</v>
      </c>
      <c r="AH34" s="27"/>
      <c r="AI34" s="27"/>
      <c r="AJ34" s="27" t="s">
        <v>71</v>
      </c>
      <c r="AK34" s="27"/>
      <c r="AL34" s="27" t="s">
        <v>71</v>
      </c>
      <c r="AM34" s="27"/>
      <c r="AN34" s="27" t="s">
        <v>71</v>
      </c>
      <c r="AO34" s="27"/>
      <c r="AP34" s="27" t="s">
        <v>71</v>
      </c>
      <c r="AQ34" s="27"/>
      <c r="AR34" s="27"/>
      <c r="AS34" s="11" t="s">
        <v>71</v>
      </c>
      <c r="AT34" s="52">
        <f>1867000</f>
        <v>1867000</v>
      </c>
      <c r="AU34" s="52"/>
      <c r="AV34" s="52"/>
      <c r="AW34" s="27" t="s">
        <v>71</v>
      </c>
      <c r="AX34" s="27"/>
      <c r="AY34" s="52">
        <f>32384.29</f>
        <v>32384.29</v>
      </c>
      <c r="AZ34" s="52"/>
      <c r="BA34" s="27" t="s">
        <v>71</v>
      </c>
      <c r="BB34" s="27"/>
      <c r="BC34" s="27"/>
      <c r="BD34" s="52">
        <f>32384.29</f>
        <v>32384.29</v>
      </c>
      <c r="BE34" s="52"/>
      <c r="BF34" s="11" t="s">
        <v>71</v>
      </c>
      <c r="BG34" s="11" t="s">
        <v>71</v>
      </c>
      <c r="BH34" s="11" t="s">
        <v>71</v>
      </c>
      <c r="BI34" s="11" t="s">
        <v>71</v>
      </c>
      <c r="BJ34" s="11" t="s">
        <v>71</v>
      </c>
      <c r="BK34" s="11" t="s">
        <v>71</v>
      </c>
      <c r="BL34" s="11" t="s">
        <v>71</v>
      </c>
      <c r="BM34" s="11" t="s">
        <v>71</v>
      </c>
      <c r="BN34" s="52">
        <f>32384.29</f>
        <v>32384.29</v>
      </c>
      <c r="BO34" s="52"/>
      <c r="BP34" s="52"/>
      <c r="BQ34" s="12" t="s">
        <v>71</v>
      </c>
    </row>
    <row r="35" spans="1:69" s="1" customFormat="1" ht="33.75" customHeight="1">
      <c r="A35" s="53" t="s">
        <v>113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44" t="s">
        <v>69</v>
      </c>
      <c r="N35" s="44"/>
      <c r="O35" s="44"/>
      <c r="P35" s="44" t="s">
        <v>114</v>
      </c>
      <c r="Q35" s="44"/>
      <c r="R35" s="44"/>
      <c r="S35" s="44"/>
      <c r="T35" s="44"/>
      <c r="U35" s="52">
        <f>1867000</f>
        <v>1867000</v>
      </c>
      <c r="V35" s="52"/>
      <c r="W35" s="52"/>
      <c r="X35" s="27" t="s">
        <v>71</v>
      </c>
      <c r="Y35" s="27"/>
      <c r="Z35" s="27"/>
      <c r="AA35" s="27"/>
      <c r="AB35" s="52">
        <f>1867000</f>
        <v>1867000</v>
      </c>
      <c r="AC35" s="52"/>
      <c r="AD35" s="52"/>
      <c r="AE35" s="11" t="s">
        <v>71</v>
      </c>
      <c r="AF35" s="11" t="s">
        <v>71</v>
      </c>
      <c r="AG35" s="27" t="s">
        <v>71</v>
      </c>
      <c r="AH35" s="27"/>
      <c r="AI35" s="27"/>
      <c r="AJ35" s="27" t="s">
        <v>71</v>
      </c>
      <c r="AK35" s="27"/>
      <c r="AL35" s="27" t="s">
        <v>71</v>
      </c>
      <c r="AM35" s="27"/>
      <c r="AN35" s="27" t="s">
        <v>71</v>
      </c>
      <c r="AO35" s="27"/>
      <c r="AP35" s="27" t="s">
        <v>71</v>
      </c>
      <c r="AQ35" s="27"/>
      <c r="AR35" s="27"/>
      <c r="AS35" s="11" t="s">
        <v>71</v>
      </c>
      <c r="AT35" s="52">
        <f>1867000</f>
        <v>1867000</v>
      </c>
      <c r="AU35" s="52"/>
      <c r="AV35" s="52"/>
      <c r="AW35" s="27" t="s">
        <v>71</v>
      </c>
      <c r="AX35" s="27"/>
      <c r="AY35" s="52">
        <f>32384.29</f>
        <v>32384.29</v>
      </c>
      <c r="AZ35" s="52"/>
      <c r="BA35" s="27" t="s">
        <v>71</v>
      </c>
      <c r="BB35" s="27"/>
      <c r="BC35" s="27"/>
      <c r="BD35" s="52">
        <f>32384.29</f>
        <v>32384.29</v>
      </c>
      <c r="BE35" s="52"/>
      <c r="BF35" s="11" t="s">
        <v>71</v>
      </c>
      <c r="BG35" s="11" t="s">
        <v>71</v>
      </c>
      <c r="BH35" s="11" t="s">
        <v>71</v>
      </c>
      <c r="BI35" s="11" t="s">
        <v>71</v>
      </c>
      <c r="BJ35" s="11" t="s">
        <v>71</v>
      </c>
      <c r="BK35" s="11" t="s">
        <v>71</v>
      </c>
      <c r="BL35" s="11" t="s">
        <v>71</v>
      </c>
      <c r="BM35" s="11" t="s">
        <v>71</v>
      </c>
      <c r="BN35" s="52">
        <f>32384.29</f>
        <v>32384.29</v>
      </c>
      <c r="BO35" s="52"/>
      <c r="BP35" s="52"/>
      <c r="BQ35" s="12" t="s">
        <v>71</v>
      </c>
    </row>
    <row r="36" spans="1:69" s="1" customFormat="1" ht="13.5" customHeight="1">
      <c r="A36" s="53" t="s">
        <v>115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44" t="s">
        <v>69</v>
      </c>
      <c r="N36" s="44"/>
      <c r="O36" s="44"/>
      <c r="P36" s="44" t="s">
        <v>116</v>
      </c>
      <c r="Q36" s="44"/>
      <c r="R36" s="44"/>
      <c r="S36" s="44"/>
      <c r="T36" s="44"/>
      <c r="U36" s="52">
        <f>4288000</f>
        <v>4288000</v>
      </c>
      <c r="V36" s="52"/>
      <c r="W36" s="52"/>
      <c r="X36" s="27" t="s">
        <v>71</v>
      </c>
      <c r="Y36" s="27"/>
      <c r="Z36" s="27"/>
      <c r="AA36" s="27"/>
      <c r="AB36" s="52">
        <f>4288000</f>
        <v>4288000</v>
      </c>
      <c r="AC36" s="52"/>
      <c r="AD36" s="52"/>
      <c r="AE36" s="11" t="s">
        <v>71</v>
      </c>
      <c r="AF36" s="11" t="s">
        <v>71</v>
      </c>
      <c r="AG36" s="27" t="s">
        <v>71</v>
      </c>
      <c r="AH36" s="27"/>
      <c r="AI36" s="27"/>
      <c r="AJ36" s="27" t="s">
        <v>71</v>
      </c>
      <c r="AK36" s="27"/>
      <c r="AL36" s="27" t="s">
        <v>71</v>
      </c>
      <c r="AM36" s="27"/>
      <c r="AN36" s="27" t="s">
        <v>71</v>
      </c>
      <c r="AO36" s="27"/>
      <c r="AP36" s="27" t="s">
        <v>71</v>
      </c>
      <c r="AQ36" s="27"/>
      <c r="AR36" s="27"/>
      <c r="AS36" s="11" t="s">
        <v>71</v>
      </c>
      <c r="AT36" s="52">
        <f>4288000</f>
        <v>4288000</v>
      </c>
      <c r="AU36" s="52"/>
      <c r="AV36" s="52"/>
      <c r="AW36" s="27" t="s">
        <v>71</v>
      </c>
      <c r="AX36" s="27"/>
      <c r="AY36" s="52">
        <f>75296.47</f>
        <v>75296.47</v>
      </c>
      <c r="AZ36" s="52"/>
      <c r="BA36" s="27" t="s">
        <v>71</v>
      </c>
      <c r="BB36" s="27"/>
      <c r="BC36" s="27"/>
      <c r="BD36" s="52">
        <f>75296.47</f>
        <v>75296.47</v>
      </c>
      <c r="BE36" s="52"/>
      <c r="BF36" s="11" t="s">
        <v>71</v>
      </c>
      <c r="BG36" s="11" t="s">
        <v>71</v>
      </c>
      <c r="BH36" s="11" t="s">
        <v>71</v>
      </c>
      <c r="BI36" s="11" t="s">
        <v>71</v>
      </c>
      <c r="BJ36" s="11" t="s">
        <v>71</v>
      </c>
      <c r="BK36" s="11" t="s">
        <v>71</v>
      </c>
      <c r="BL36" s="11" t="s">
        <v>71</v>
      </c>
      <c r="BM36" s="11" t="s">
        <v>71</v>
      </c>
      <c r="BN36" s="52">
        <f>75296.47</f>
        <v>75296.47</v>
      </c>
      <c r="BO36" s="52"/>
      <c r="BP36" s="52"/>
      <c r="BQ36" s="12" t="s">
        <v>71</v>
      </c>
    </row>
    <row r="37" spans="1:69" s="1" customFormat="1" ht="13.5" customHeight="1">
      <c r="A37" s="53" t="s">
        <v>117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44" t="s">
        <v>69</v>
      </c>
      <c r="N37" s="44"/>
      <c r="O37" s="44"/>
      <c r="P37" s="44" t="s">
        <v>118</v>
      </c>
      <c r="Q37" s="44"/>
      <c r="R37" s="44"/>
      <c r="S37" s="44"/>
      <c r="T37" s="44"/>
      <c r="U37" s="52">
        <f>1785000</f>
        <v>1785000</v>
      </c>
      <c r="V37" s="52"/>
      <c r="W37" s="52"/>
      <c r="X37" s="27" t="s">
        <v>71</v>
      </c>
      <c r="Y37" s="27"/>
      <c r="Z37" s="27"/>
      <c r="AA37" s="27"/>
      <c r="AB37" s="52">
        <f>1785000</f>
        <v>1785000</v>
      </c>
      <c r="AC37" s="52"/>
      <c r="AD37" s="52"/>
      <c r="AE37" s="11" t="s">
        <v>71</v>
      </c>
      <c r="AF37" s="11" t="s">
        <v>71</v>
      </c>
      <c r="AG37" s="27" t="s">
        <v>71</v>
      </c>
      <c r="AH37" s="27"/>
      <c r="AI37" s="27"/>
      <c r="AJ37" s="27" t="s">
        <v>71</v>
      </c>
      <c r="AK37" s="27"/>
      <c r="AL37" s="27" t="s">
        <v>71</v>
      </c>
      <c r="AM37" s="27"/>
      <c r="AN37" s="27" t="s">
        <v>71</v>
      </c>
      <c r="AO37" s="27"/>
      <c r="AP37" s="27" t="s">
        <v>71</v>
      </c>
      <c r="AQ37" s="27"/>
      <c r="AR37" s="27"/>
      <c r="AS37" s="11" t="s">
        <v>71</v>
      </c>
      <c r="AT37" s="52">
        <f>1785000</f>
        <v>1785000</v>
      </c>
      <c r="AU37" s="52"/>
      <c r="AV37" s="52"/>
      <c r="AW37" s="27" t="s">
        <v>71</v>
      </c>
      <c r="AX37" s="27"/>
      <c r="AY37" s="52">
        <f>42837</f>
        <v>42837</v>
      </c>
      <c r="AZ37" s="52"/>
      <c r="BA37" s="27" t="s">
        <v>71</v>
      </c>
      <c r="BB37" s="27"/>
      <c r="BC37" s="27"/>
      <c r="BD37" s="52">
        <f>42837</f>
        <v>42837</v>
      </c>
      <c r="BE37" s="52"/>
      <c r="BF37" s="11" t="s">
        <v>71</v>
      </c>
      <c r="BG37" s="11" t="s">
        <v>71</v>
      </c>
      <c r="BH37" s="11" t="s">
        <v>71</v>
      </c>
      <c r="BI37" s="11" t="s">
        <v>71</v>
      </c>
      <c r="BJ37" s="11" t="s">
        <v>71</v>
      </c>
      <c r="BK37" s="11" t="s">
        <v>71</v>
      </c>
      <c r="BL37" s="11" t="s">
        <v>71</v>
      </c>
      <c r="BM37" s="11" t="s">
        <v>71</v>
      </c>
      <c r="BN37" s="52">
        <f>42837</f>
        <v>42837</v>
      </c>
      <c r="BO37" s="52"/>
      <c r="BP37" s="52"/>
      <c r="BQ37" s="12" t="s">
        <v>71</v>
      </c>
    </row>
    <row r="38" spans="1:69" s="1" customFormat="1" ht="33.75" customHeight="1">
      <c r="A38" s="53" t="s">
        <v>119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44" t="s">
        <v>69</v>
      </c>
      <c r="N38" s="44"/>
      <c r="O38" s="44"/>
      <c r="P38" s="44" t="s">
        <v>120</v>
      </c>
      <c r="Q38" s="44"/>
      <c r="R38" s="44"/>
      <c r="S38" s="44"/>
      <c r="T38" s="44"/>
      <c r="U38" s="52">
        <f>1785000</f>
        <v>1785000</v>
      </c>
      <c r="V38" s="52"/>
      <c r="W38" s="52"/>
      <c r="X38" s="27" t="s">
        <v>71</v>
      </c>
      <c r="Y38" s="27"/>
      <c r="Z38" s="27"/>
      <c r="AA38" s="27"/>
      <c r="AB38" s="52">
        <f>1785000</f>
        <v>1785000</v>
      </c>
      <c r="AC38" s="52"/>
      <c r="AD38" s="52"/>
      <c r="AE38" s="11" t="s">
        <v>71</v>
      </c>
      <c r="AF38" s="11" t="s">
        <v>71</v>
      </c>
      <c r="AG38" s="27" t="s">
        <v>71</v>
      </c>
      <c r="AH38" s="27"/>
      <c r="AI38" s="27"/>
      <c r="AJ38" s="27" t="s">
        <v>71</v>
      </c>
      <c r="AK38" s="27"/>
      <c r="AL38" s="27" t="s">
        <v>71</v>
      </c>
      <c r="AM38" s="27"/>
      <c r="AN38" s="27" t="s">
        <v>71</v>
      </c>
      <c r="AO38" s="27"/>
      <c r="AP38" s="27" t="s">
        <v>71</v>
      </c>
      <c r="AQ38" s="27"/>
      <c r="AR38" s="27"/>
      <c r="AS38" s="11" t="s">
        <v>71</v>
      </c>
      <c r="AT38" s="52">
        <f>1785000</f>
        <v>1785000</v>
      </c>
      <c r="AU38" s="52"/>
      <c r="AV38" s="52"/>
      <c r="AW38" s="27" t="s">
        <v>71</v>
      </c>
      <c r="AX38" s="27"/>
      <c r="AY38" s="52">
        <f>42837</f>
        <v>42837</v>
      </c>
      <c r="AZ38" s="52"/>
      <c r="BA38" s="27" t="s">
        <v>71</v>
      </c>
      <c r="BB38" s="27"/>
      <c r="BC38" s="27"/>
      <c r="BD38" s="52">
        <f>42837</f>
        <v>42837</v>
      </c>
      <c r="BE38" s="52"/>
      <c r="BF38" s="11" t="s">
        <v>71</v>
      </c>
      <c r="BG38" s="11" t="s">
        <v>71</v>
      </c>
      <c r="BH38" s="11" t="s">
        <v>71</v>
      </c>
      <c r="BI38" s="11" t="s">
        <v>71</v>
      </c>
      <c r="BJ38" s="11" t="s">
        <v>71</v>
      </c>
      <c r="BK38" s="11" t="s">
        <v>71</v>
      </c>
      <c r="BL38" s="11" t="s">
        <v>71</v>
      </c>
      <c r="BM38" s="11" t="s">
        <v>71</v>
      </c>
      <c r="BN38" s="52">
        <f>42837</f>
        <v>42837</v>
      </c>
      <c r="BO38" s="52"/>
      <c r="BP38" s="52"/>
      <c r="BQ38" s="12" t="s">
        <v>71</v>
      </c>
    </row>
    <row r="39" spans="1:69" s="1" customFormat="1" ht="13.5" customHeight="1">
      <c r="A39" s="53" t="s">
        <v>121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44" t="s">
        <v>69</v>
      </c>
      <c r="N39" s="44"/>
      <c r="O39" s="44"/>
      <c r="P39" s="44" t="s">
        <v>122</v>
      </c>
      <c r="Q39" s="44"/>
      <c r="R39" s="44"/>
      <c r="S39" s="44"/>
      <c r="T39" s="44"/>
      <c r="U39" s="52">
        <f>2503000</f>
        <v>2503000</v>
      </c>
      <c r="V39" s="52"/>
      <c r="W39" s="52"/>
      <c r="X39" s="27" t="s">
        <v>71</v>
      </c>
      <c r="Y39" s="27"/>
      <c r="Z39" s="27"/>
      <c r="AA39" s="27"/>
      <c r="AB39" s="52">
        <f>2503000</f>
        <v>2503000</v>
      </c>
      <c r="AC39" s="52"/>
      <c r="AD39" s="52"/>
      <c r="AE39" s="11" t="s">
        <v>71</v>
      </c>
      <c r="AF39" s="11" t="s">
        <v>71</v>
      </c>
      <c r="AG39" s="27" t="s">
        <v>71</v>
      </c>
      <c r="AH39" s="27"/>
      <c r="AI39" s="27"/>
      <c r="AJ39" s="27" t="s">
        <v>71</v>
      </c>
      <c r="AK39" s="27"/>
      <c r="AL39" s="27" t="s">
        <v>71</v>
      </c>
      <c r="AM39" s="27"/>
      <c r="AN39" s="27" t="s">
        <v>71</v>
      </c>
      <c r="AO39" s="27"/>
      <c r="AP39" s="27" t="s">
        <v>71</v>
      </c>
      <c r="AQ39" s="27"/>
      <c r="AR39" s="27"/>
      <c r="AS39" s="11" t="s">
        <v>71</v>
      </c>
      <c r="AT39" s="52">
        <f>2503000</f>
        <v>2503000</v>
      </c>
      <c r="AU39" s="52"/>
      <c r="AV39" s="52"/>
      <c r="AW39" s="27" t="s">
        <v>71</v>
      </c>
      <c r="AX39" s="27"/>
      <c r="AY39" s="52">
        <f>32459.47</f>
        <v>32459.47</v>
      </c>
      <c r="AZ39" s="52"/>
      <c r="BA39" s="27" t="s">
        <v>71</v>
      </c>
      <c r="BB39" s="27"/>
      <c r="BC39" s="27"/>
      <c r="BD39" s="52">
        <f>32459.47</f>
        <v>32459.47</v>
      </c>
      <c r="BE39" s="52"/>
      <c r="BF39" s="11" t="s">
        <v>71</v>
      </c>
      <c r="BG39" s="11" t="s">
        <v>71</v>
      </c>
      <c r="BH39" s="11" t="s">
        <v>71</v>
      </c>
      <c r="BI39" s="11" t="s">
        <v>71</v>
      </c>
      <c r="BJ39" s="11" t="s">
        <v>71</v>
      </c>
      <c r="BK39" s="11" t="s">
        <v>71</v>
      </c>
      <c r="BL39" s="11" t="s">
        <v>71</v>
      </c>
      <c r="BM39" s="11" t="s">
        <v>71</v>
      </c>
      <c r="BN39" s="52">
        <f>32459.47</f>
        <v>32459.47</v>
      </c>
      <c r="BO39" s="52"/>
      <c r="BP39" s="52"/>
      <c r="BQ39" s="12" t="s">
        <v>71</v>
      </c>
    </row>
    <row r="40" spans="1:69" s="1" customFormat="1" ht="33.75" customHeight="1">
      <c r="A40" s="53" t="s">
        <v>123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44" t="s">
        <v>69</v>
      </c>
      <c r="N40" s="44"/>
      <c r="O40" s="44"/>
      <c r="P40" s="44" t="s">
        <v>124</v>
      </c>
      <c r="Q40" s="44"/>
      <c r="R40" s="44"/>
      <c r="S40" s="44"/>
      <c r="T40" s="44"/>
      <c r="U40" s="52">
        <f>2503000</f>
        <v>2503000</v>
      </c>
      <c r="V40" s="52"/>
      <c r="W40" s="52"/>
      <c r="X40" s="27" t="s">
        <v>71</v>
      </c>
      <c r="Y40" s="27"/>
      <c r="Z40" s="27"/>
      <c r="AA40" s="27"/>
      <c r="AB40" s="52">
        <f>2503000</f>
        <v>2503000</v>
      </c>
      <c r="AC40" s="52"/>
      <c r="AD40" s="52"/>
      <c r="AE40" s="11" t="s">
        <v>71</v>
      </c>
      <c r="AF40" s="11" t="s">
        <v>71</v>
      </c>
      <c r="AG40" s="27" t="s">
        <v>71</v>
      </c>
      <c r="AH40" s="27"/>
      <c r="AI40" s="27"/>
      <c r="AJ40" s="27" t="s">
        <v>71</v>
      </c>
      <c r="AK40" s="27"/>
      <c r="AL40" s="27" t="s">
        <v>71</v>
      </c>
      <c r="AM40" s="27"/>
      <c r="AN40" s="27" t="s">
        <v>71</v>
      </c>
      <c r="AO40" s="27"/>
      <c r="AP40" s="27" t="s">
        <v>71</v>
      </c>
      <c r="AQ40" s="27"/>
      <c r="AR40" s="27"/>
      <c r="AS40" s="11" t="s">
        <v>71</v>
      </c>
      <c r="AT40" s="52">
        <f>2503000</f>
        <v>2503000</v>
      </c>
      <c r="AU40" s="52"/>
      <c r="AV40" s="52"/>
      <c r="AW40" s="27" t="s">
        <v>71</v>
      </c>
      <c r="AX40" s="27"/>
      <c r="AY40" s="52">
        <f>32459.47</f>
        <v>32459.47</v>
      </c>
      <c r="AZ40" s="52"/>
      <c r="BA40" s="27" t="s">
        <v>71</v>
      </c>
      <c r="BB40" s="27"/>
      <c r="BC40" s="27"/>
      <c r="BD40" s="52">
        <f>32459.47</f>
        <v>32459.47</v>
      </c>
      <c r="BE40" s="52"/>
      <c r="BF40" s="11" t="s">
        <v>71</v>
      </c>
      <c r="BG40" s="11" t="s">
        <v>71</v>
      </c>
      <c r="BH40" s="11" t="s">
        <v>71</v>
      </c>
      <c r="BI40" s="11" t="s">
        <v>71</v>
      </c>
      <c r="BJ40" s="11" t="s">
        <v>71</v>
      </c>
      <c r="BK40" s="11" t="s">
        <v>71</v>
      </c>
      <c r="BL40" s="11" t="s">
        <v>71</v>
      </c>
      <c r="BM40" s="11" t="s">
        <v>71</v>
      </c>
      <c r="BN40" s="52">
        <f>32459.47</f>
        <v>32459.47</v>
      </c>
      <c r="BO40" s="52"/>
      <c r="BP40" s="52"/>
      <c r="BQ40" s="12" t="s">
        <v>71</v>
      </c>
    </row>
    <row r="41" spans="1:69" s="1" customFormat="1" ht="33.75" customHeight="1">
      <c r="A41" s="53" t="s">
        <v>125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44" t="s">
        <v>69</v>
      </c>
      <c r="N41" s="44"/>
      <c r="O41" s="44"/>
      <c r="P41" s="44" t="s">
        <v>126</v>
      </c>
      <c r="Q41" s="44"/>
      <c r="R41" s="44"/>
      <c r="S41" s="44"/>
      <c r="T41" s="44"/>
      <c r="U41" s="52">
        <f>725000</f>
        <v>725000</v>
      </c>
      <c r="V41" s="52"/>
      <c r="W41" s="52"/>
      <c r="X41" s="27" t="s">
        <v>71</v>
      </c>
      <c r="Y41" s="27"/>
      <c r="Z41" s="27"/>
      <c r="AA41" s="27"/>
      <c r="AB41" s="52">
        <f>725000</f>
        <v>725000</v>
      </c>
      <c r="AC41" s="52"/>
      <c r="AD41" s="52"/>
      <c r="AE41" s="11" t="s">
        <v>71</v>
      </c>
      <c r="AF41" s="11" t="s">
        <v>71</v>
      </c>
      <c r="AG41" s="27" t="s">
        <v>71</v>
      </c>
      <c r="AH41" s="27"/>
      <c r="AI41" s="27"/>
      <c r="AJ41" s="27" t="s">
        <v>71</v>
      </c>
      <c r="AK41" s="27"/>
      <c r="AL41" s="27" t="s">
        <v>71</v>
      </c>
      <c r="AM41" s="27"/>
      <c r="AN41" s="27" t="s">
        <v>71</v>
      </c>
      <c r="AO41" s="27"/>
      <c r="AP41" s="27" t="s">
        <v>71</v>
      </c>
      <c r="AQ41" s="27"/>
      <c r="AR41" s="27"/>
      <c r="AS41" s="11" t="s">
        <v>71</v>
      </c>
      <c r="AT41" s="52">
        <f>725000</f>
        <v>725000</v>
      </c>
      <c r="AU41" s="52"/>
      <c r="AV41" s="52"/>
      <c r="AW41" s="27" t="s">
        <v>71</v>
      </c>
      <c r="AX41" s="27"/>
      <c r="AY41" s="52">
        <f>55033.27</f>
        <v>55033.27</v>
      </c>
      <c r="AZ41" s="52"/>
      <c r="BA41" s="27" t="s">
        <v>71</v>
      </c>
      <c r="BB41" s="27"/>
      <c r="BC41" s="27"/>
      <c r="BD41" s="52">
        <f>55033.27</f>
        <v>55033.27</v>
      </c>
      <c r="BE41" s="52"/>
      <c r="BF41" s="11" t="s">
        <v>71</v>
      </c>
      <c r="BG41" s="11" t="s">
        <v>71</v>
      </c>
      <c r="BH41" s="11" t="s">
        <v>71</v>
      </c>
      <c r="BI41" s="11" t="s">
        <v>71</v>
      </c>
      <c r="BJ41" s="11" t="s">
        <v>71</v>
      </c>
      <c r="BK41" s="11" t="s">
        <v>71</v>
      </c>
      <c r="BL41" s="11" t="s">
        <v>71</v>
      </c>
      <c r="BM41" s="11" t="s">
        <v>71</v>
      </c>
      <c r="BN41" s="52">
        <f>55033.27</f>
        <v>55033.27</v>
      </c>
      <c r="BO41" s="52"/>
      <c r="BP41" s="52"/>
      <c r="BQ41" s="12" t="s">
        <v>71</v>
      </c>
    </row>
    <row r="42" spans="1:69" s="1" customFormat="1" ht="66" customHeight="1">
      <c r="A42" s="53" t="s">
        <v>127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44" t="s">
        <v>69</v>
      </c>
      <c r="N42" s="44"/>
      <c r="O42" s="44"/>
      <c r="P42" s="44" t="s">
        <v>128</v>
      </c>
      <c r="Q42" s="44"/>
      <c r="R42" s="44"/>
      <c r="S42" s="44"/>
      <c r="T42" s="44"/>
      <c r="U42" s="52">
        <f>725000</f>
        <v>725000</v>
      </c>
      <c r="V42" s="52"/>
      <c r="W42" s="52"/>
      <c r="X42" s="27" t="s">
        <v>71</v>
      </c>
      <c r="Y42" s="27"/>
      <c r="Z42" s="27"/>
      <c r="AA42" s="27"/>
      <c r="AB42" s="52">
        <f>725000</f>
        <v>725000</v>
      </c>
      <c r="AC42" s="52"/>
      <c r="AD42" s="52"/>
      <c r="AE42" s="11" t="s">
        <v>71</v>
      </c>
      <c r="AF42" s="11" t="s">
        <v>71</v>
      </c>
      <c r="AG42" s="27" t="s">
        <v>71</v>
      </c>
      <c r="AH42" s="27"/>
      <c r="AI42" s="27"/>
      <c r="AJ42" s="27" t="s">
        <v>71</v>
      </c>
      <c r="AK42" s="27"/>
      <c r="AL42" s="27" t="s">
        <v>71</v>
      </c>
      <c r="AM42" s="27"/>
      <c r="AN42" s="27" t="s">
        <v>71</v>
      </c>
      <c r="AO42" s="27"/>
      <c r="AP42" s="27" t="s">
        <v>71</v>
      </c>
      <c r="AQ42" s="27"/>
      <c r="AR42" s="27"/>
      <c r="AS42" s="11" t="s">
        <v>71</v>
      </c>
      <c r="AT42" s="52">
        <f>725000</f>
        <v>725000</v>
      </c>
      <c r="AU42" s="52"/>
      <c r="AV42" s="52"/>
      <c r="AW42" s="27" t="s">
        <v>71</v>
      </c>
      <c r="AX42" s="27"/>
      <c r="AY42" s="52">
        <f>55033.27</f>
        <v>55033.27</v>
      </c>
      <c r="AZ42" s="52"/>
      <c r="BA42" s="27" t="s">
        <v>71</v>
      </c>
      <c r="BB42" s="27"/>
      <c r="BC42" s="27"/>
      <c r="BD42" s="52">
        <f>55033.27</f>
        <v>55033.27</v>
      </c>
      <c r="BE42" s="52"/>
      <c r="BF42" s="11" t="s">
        <v>71</v>
      </c>
      <c r="BG42" s="11" t="s">
        <v>71</v>
      </c>
      <c r="BH42" s="11" t="s">
        <v>71</v>
      </c>
      <c r="BI42" s="11" t="s">
        <v>71</v>
      </c>
      <c r="BJ42" s="11" t="s">
        <v>71</v>
      </c>
      <c r="BK42" s="11" t="s">
        <v>71</v>
      </c>
      <c r="BL42" s="11" t="s">
        <v>71</v>
      </c>
      <c r="BM42" s="11" t="s">
        <v>71</v>
      </c>
      <c r="BN42" s="52">
        <f>55033.27</f>
        <v>55033.27</v>
      </c>
      <c r="BO42" s="52"/>
      <c r="BP42" s="52"/>
      <c r="BQ42" s="12" t="s">
        <v>71</v>
      </c>
    </row>
    <row r="43" spans="1:69" s="1" customFormat="1" ht="66" customHeight="1">
      <c r="A43" s="53" t="s">
        <v>129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44" t="s">
        <v>69</v>
      </c>
      <c r="N43" s="44"/>
      <c r="O43" s="44"/>
      <c r="P43" s="44" t="s">
        <v>130</v>
      </c>
      <c r="Q43" s="44"/>
      <c r="R43" s="44"/>
      <c r="S43" s="44"/>
      <c r="T43" s="44"/>
      <c r="U43" s="52">
        <f>725000</f>
        <v>725000</v>
      </c>
      <c r="V43" s="52"/>
      <c r="W43" s="52"/>
      <c r="X43" s="27" t="s">
        <v>71</v>
      </c>
      <c r="Y43" s="27"/>
      <c r="Z43" s="27"/>
      <c r="AA43" s="27"/>
      <c r="AB43" s="52">
        <f>725000</f>
        <v>725000</v>
      </c>
      <c r="AC43" s="52"/>
      <c r="AD43" s="52"/>
      <c r="AE43" s="11" t="s">
        <v>71</v>
      </c>
      <c r="AF43" s="11" t="s">
        <v>71</v>
      </c>
      <c r="AG43" s="27" t="s">
        <v>71</v>
      </c>
      <c r="AH43" s="27"/>
      <c r="AI43" s="27"/>
      <c r="AJ43" s="27" t="s">
        <v>71</v>
      </c>
      <c r="AK43" s="27"/>
      <c r="AL43" s="27" t="s">
        <v>71</v>
      </c>
      <c r="AM43" s="27"/>
      <c r="AN43" s="27" t="s">
        <v>71</v>
      </c>
      <c r="AO43" s="27"/>
      <c r="AP43" s="27" t="s">
        <v>71</v>
      </c>
      <c r="AQ43" s="27"/>
      <c r="AR43" s="27"/>
      <c r="AS43" s="11" t="s">
        <v>71</v>
      </c>
      <c r="AT43" s="52">
        <f>725000</f>
        <v>725000</v>
      </c>
      <c r="AU43" s="52"/>
      <c r="AV43" s="52"/>
      <c r="AW43" s="27" t="s">
        <v>71</v>
      </c>
      <c r="AX43" s="27"/>
      <c r="AY43" s="52">
        <f>55033.27</f>
        <v>55033.27</v>
      </c>
      <c r="AZ43" s="52"/>
      <c r="BA43" s="27" t="s">
        <v>71</v>
      </c>
      <c r="BB43" s="27"/>
      <c r="BC43" s="27"/>
      <c r="BD43" s="52">
        <f>55033.27</f>
        <v>55033.27</v>
      </c>
      <c r="BE43" s="52"/>
      <c r="BF43" s="11" t="s">
        <v>71</v>
      </c>
      <c r="BG43" s="11" t="s">
        <v>71</v>
      </c>
      <c r="BH43" s="11" t="s">
        <v>71</v>
      </c>
      <c r="BI43" s="11" t="s">
        <v>71</v>
      </c>
      <c r="BJ43" s="11" t="s">
        <v>71</v>
      </c>
      <c r="BK43" s="11" t="s">
        <v>71</v>
      </c>
      <c r="BL43" s="11" t="s">
        <v>71</v>
      </c>
      <c r="BM43" s="11" t="s">
        <v>71</v>
      </c>
      <c r="BN43" s="52">
        <f>55033.27</f>
        <v>55033.27</v>
      </c>
      <c r="BO43" s="52"/>
      <c r="BP43" s="52"/>
      <c r="BQ43" s="12" t="s">
        <v>71</v>
      </c>
    </row>
    <row r="44" spans="1:69" s="1" customFormat="1" ht="66" customHeight="1">
      <c r="A44" s="53" t="s">
        <v>131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44" t="s">
        <v>69</v>
      </c>
      <c r="N44" s="44"/>
      <c r="O44" s="44"/>
      <c r="P44" s="44" t="s">
        <v>132</v>
      </c>
      <c r="Q44" s="44"/>
      <c r="R44" s="44"/>
      <c r="S44" s="44"/>
      <c r="T44" s="44"/>
      <c r="U44" s="52">
        <f>725000</f>
        <v>725000</v>
      </c>
      <c r="V44" s="52"/>
      <c r="W44" s="52"/>
      <c r="X44" s="27" t="s">
        <v>71</v>
      </c>
      <c r="Y44" s="27"/>
      <c r="Z44" s="27"/>
      <c r="AA44" s="27"/>
      <c r="AB44" s="52">
        <f>725000</f>
        <v>725000</v>
      </c>
      <c r="AC44" s="52"/>
      <c r="AD44" s="52"/>
      <c r="AE44" s="11" t="s">
        <v>71</v>
      </c>
      <c r="AF44" s="11" t="s">
        <v>71</v>
      </c>
      <c r="AG44" s="27" t="s">
        <v>71</v>
      </c>
      <c r="AH44" s="27"/>
      <c r="AI44" s="27"/>
      <c r="AJ44" s="27" t="s">
        <v>71</v>
      </c>
      <c r="AK44" s="27"/>
      <c r="AL44" s="27" t="s">
        <v>71</v>
      </c>
      <c r="AM44" s="27"/>
      <c r="AN44" s="27" t="s">
        <v>71</v>
      </c>
      <c r="AO44" s="27"/>
      <c r="AP44" s="27" t="s">
        <v>71</v>
      </c>
      <c r="AQ44" s="27"/>
      <c r="AR44" s="27"/>
      <c r="AS44" s="11" t="s">
        <v>71</v>
      </c>
      <c r="AT44" s="52">
        <f>725000</f>
        <v>725000</v>
      </c>
      <c r="AU44" s="52"/>
      <c r="AV44" s="52"/>
      <c r="AW44" s="27" t="s">
        <v>71</v>
      </c>
      <c r="AX44" s="27"/>
      <c r="AY44" s="52">
        <f>55033.27</f>
        <v>55033.27</v>
      </c>
      <c r="AZ44" s="52"/>
      <c r="BA44" s="27" t="s">
        <v>71</v>
      </c>
      <c r="BB44" s="27"/>
      <c r="BC44" s="27"/>
      <c r="BD44" s="52">
        <f>55033.27</f>
        <v>55033.27</v>
      </c>
      <c r="BE44" s="52"/>
      <c r="BF44" s="11" t="s">
        <v>71</v>
      </c>
      <c r="BG44" s="11" t="s">
        <v>71</v>
      </c>
      <c r="BH44" s="11" t="s">
        <v>71</v>
      </c>
      <c r="BI44" s="11" t="s">
        <v>71</v>
      </c>
      <c r="BJ44" s="11" t="s">
        <v>71</v>
      </c>
      <c r="BK44" s="11" t="s">
        <v>71</v>
      </c>
      <c r="BL44" s="11" t="s">
        <v>71</v>
      </c>
      <c r="BM44" s="11" t="s">
        <v>71</v>
      </c>
      <c r="BN44" s="52">
        <f>55033.27</f>
        <v>55033.27</v>
      </c>
      <c r="BO44" s="52"/>
      <c r="BP44" s="52"/>
      <c r="BQ44" s="12" t="s">
        <v>71</v>
      </c>
    </row>
    <row r="45" spans="1:69" s="1" customFormat="1" ht="13.5" customHeight="1">
      <c r="A45" s="53" t="s">
        <v>133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44" t="s">
        <v>69</v>
      </c>
      <c r="N45" s="44"/>
      <c r="O45" s="44"/>
      <c r="P45" s="44" t="s">
        <v>134</v>
      </c>
      <c r="Q45" s="44"/>
      <c r="R45" s="44"/>
      <c r="S45" s="44"/>
      <c r="T45" s="44"/>
      <c r="U45" s="27" t="s">
        <v>71</v>
      </c>
      <c r="V45" s="27"/>
      <c r="W45" s="27"/>
      <c r="X45" s="27" t="s">
        <v>71</v>
      </c>
      <c r="Y45" s="27"/>
      <c r="Z45" s="27"/>
      <c r="AA45" s="27"/>
      <c r="AB45" s="27" t="s">
        <v>71</v>
      </c>
      <c r="AC45" s="27"/>
      <c r="AD45" s="27"/>
      <c r="AE45" s="11" t="s">
        <v>71</v>
      </c>
      <c r="AF45" s="11" t="s">
        <v>71</v>
      </c>
      <c r="AG45" s="27" t="s">
        <v>71</v>
      </c>
      <c r="AH45" s="27"/>
      <c r="AI45" s="27"/>
      <c r="AJ45" s="27" t="s">
        <v>71</v>
      </c>
      <c r="AK45" s="27"/>
      <c r="AL45" s="27" t="s">
        <v>71</v>
      </c>
      <c r="AM45" s="27"/>
      <c r="AN45" s="27" t="s">
        <v>71</v>
      </c>
      <c r="AO45" s="27"/>
      <c r="AP45" s="27" t="s">
        <v>71</v>
      </c>
      <c r="AQ45" s="27"/>
      <c r="AR45" s="27"/>
      <c r="AS45" s="11" t="s">
        <v>71</v>
      </c>
      <c r="AT45" s="27" t="s">
        <v>71</v>
      </c>
      <c r="AU45" s="27"/>
      <c r="AV45" s="27"/>
      <c r="AW45" s="27" t="s">
        <v>71</v>
      </c>
      <c r="AX45" s="27"/>
      <c r="AY45" s="52">
        <f>500</f>
        <v>500</v>
      </c>
      <c r="AZ45" s="52"/>
      <c r="BA45" s="27" t="s">
        <v>71</v>
      </c>
      <c r="BB45" s="27"/>
      <c r="BC45" s="27"/>
      <c r="BD45" s="52">
        <f>500</f>
        <v>500</v>
      </c>
      <c r="BE45" s="52"/>
      <c r="BF45" s="11" t="s">
        <v>71</v>
      </c>
      <c r="BG45" s="11" t="s">
        <v>71</v>
      </c>
      <c r="BH45" s="11" t="s">
        <v>71</v>
      </c>
      <c r="BI45" s="11" t="s">
        <v>71</v>
      </c>
      <c r="BJ45" s="11" t="s">
        <v>71</v>
      </c>
      <c r="BK45" s="11" t="s">
        <v>71</v>
      </c>
      <c r="BL45" s="11" t="s">
        <v>71</v>
      </c>
      <c r="BM45" s="11" t="s">
        <v>71</v>
      </c>
      <c r="BN45" s="52">
        <f>500</f>
        <v>500</v>
      </c>
      <c r="BO45" s="52"/>
      <c r="BP45" s="52"/>
      <c r="BQ45" s="12" t="s">
        <v>71</v>
      </c>
    </row>
    <row r="46" spans="1:69" s="1" customFormat="1" ht="33.75" customHeight="1">
      <c r="A46" s="53" t="s">
        <v>135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44" t="s">
        <v>69</v>
      </c>
      <c r="N46" s="44"/>
      <c r="O46" s="44"/>
      <c r="P46" s="44" t="s">
        <v>136</v>
      </c>
      <c r="Q46" s="44"/>
      <c r="R46" s="44"/>
      <c r="S46" s="44"/>
      <c r="T46" s="44"/>
      <c r="U46" s="27" t="s">
        <v>71</v>
      </c>
      <c r="V46" s="27"/>
      <c r="W46" s="27"/>
      <c r="X46" s="27" t="s">
        <v>71</v>
      </c>
      <c r="Y46" s="27"/>
      <c r="Z46" s="27"/>
      <c r="AA46" s="27"/>
      <c r="AB46" s="27" t="s">
        <v>71</v>
      </c>
      <c r="AC46" s="27"/>
      <c r="AD46" s="27"/>
      <c r="AE46" s="11" t="s">
        <v>71</v>
      </c>
      <c r="AF46" s="11" t="s">
        <v>71</v>
      </c>
      <c r="AG46" s="27" t="s">
        <v>71</v>
      </c>
      <c r="AH46" s="27"/>
      <c r="AI46" s="27"/>
      <c r="AJ46" s="27" t="s">
        <v>71</v>
      </c>
      <c r="AK46" s="27"/>
      <c r="AL46" s="27" t="s">
        <v>71</v>
      </c>
      <c r="AM46" s="27"/>
      <c r="AN46" s="27" t="s">
        <v>71</v>
      </c>
      <c r="AO46" s="27"/>
      <c r="AP46" s="27" t="s">
        <v>71</v>
      </c>
      <c r="AQ46" s="27"/>
      <c r="AR46" s="27"/>
      <c r="AS46" s="11" t="s">
        <v>71</v>
      </c>
      <c r="AT46" s="27" t="s">
        <v>71</v>
      </c>
      <c r="AU46" s="27"/>
      <c r="AV46" s="27"/>
      <c r="AW46" s="27" t="s">
        <v>71</v>
      </c>
      <c r="AX46" s="27"/>
      <c r="AY46" s="52">
        <f>500</f>
        <v>500</v>
      </c>
      <c r="AZ46" s="52"/>
      <c r="BA46" s="27" t="s">
        <v>71</v>
      </c>
      <c r="BB46" s="27"/>
      <c r="BC46" s="27"/>
      <c r="BD46" s="52">
        <f>500</f>
        <v>500</v>
      </c>
      <c r="BE46" s="52"/>
      <c r="BF46" s="11" t="s">
        <v>71</v>
      </c>
      <c r="BG46" s="11" t="s">
        <v>71</v>
      </c>
      <c r="BH46" s="11" t="s">
        <v>71</v>
      </c>
      <c r="BI46" s="11" t="s">
        <v>71</v>
      </c>
      <c r="BJ46" s="11" t="s">
        <v>71</v>
      </c>
      <c r="BK46" s="11" t="s">
        <v>71</v>
      </c>
      <c r="BL46" s="11" t="s">
        <v>71</v>
      </c>
      <c r="BM46" s="11" t="s">
        <v>71</v>
      </c>
      <c r="BN46" s="52">
        <f>500</f>
        <v>500</v>
      </c>
      <c r="BO46" s="52"/>
      <c r="BP46" s="52"/>
      <c r="BQ46" s="12" t="s">
        <v>71</v>
      </c>
    </row>
    <row r="47" spans="1:69" s="1" customFormat="1" ht="45" customHeight="1">
      <c r="A47" s="53" t="s">
        <v>137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44" t="s">
        <v>69</v>
      </c>
      <c r="N47" s="44"/>
      <c r="O47" s="44"/>
      <c r="P47" s="44" t="s">
        <v>138</v>
      </c>
      <c r="Q47" s="44"/>
      <c r="R47" s="44"/>
      <c r="S47" s="44"/>
      <c r="T47" s="44"/>
      <c r="U47" s="27" t="s">
        <v>71</v>
      </c>
      <c r="V47" s="27"/>
      <c r="W47" s="27"/>
      <c r="X47" s="27" t="s">
        <v>71</v>
      </c>
      <c r="Y47" s="27"/>
      <c r="Z47" s="27"/>
      <c r="AA47" s="27"/>
      <c r="AB47" s="27" t="s">
        <v>71</v>
      </c>
      <c r="AC47" s="27"/>
      <c r="AD47" s="27"/>
      <c r="AE47" s="11" t="s">
        <v>71</v>
      </c>
      <c r="AF47" s="11" t="s">
        <v>71</v>
      </c>
      <c r="AG47" s="27" t="s">
        <v>71</v>
      </c>
      <c r="AH47" s="27"/>
      <c r="AI47" s="27"/>
      <c r="AJ47" s="27" t="s">
        <v>71</v>
      </c>
      <c r="AK47" s="27"/>
      <c r="AL47" s="27" t="s">
        <v>71</v>
      </c>
      <c r="AM47" s="27"/>
      <c r="AN47" s="27" t="s">
        <v>71</v>
      </c>
      <c r="AO47" s="27"/>
      <c r="AP47" s="27" t="s">
        <v>71</v>
      </c>
      <c r="AQ47" s="27"/>
      <c r="AR47" s="27"/>
      <c r="AS47" s="11" t="s">
        <v>71</v>
      </c>
      <c r="AT47" s="27" t="s">
        <v>71</v>
      </c>
      <c r="AU47" s="27"/>
      <c r="AV47" s="27"/>
      <c r="AW47" s="27" t="s">
        <v>71</v>
      </c>
      <c r="AX47" s="27"/>
      <c r="AY47" s="52">
        <f>500</f>
        <v>500</v>
      </c>
      <c r="AZ47" s="52"/>
      <c r="BA47" s="27" t="s">
        <v>71</v>
      </c>
      <c r="BB47" s="27"/>
      <c r="BC47" s="27"/>
      <c r="BD47" s="52">
        <f>500</f>
        <v>500</v>
      </c>
      <c r="BE47" s="52"/>
      <c r="BF47" s="11" t="s">
        <v>71</v>
      </c>
      <c r="BG47" s="11" t="s">
        <v>71</v>
      </c>
      <c r="BH47" s="11" t="s">
        <v>71</v>
      </c>
      <c r="BI47" s="11" t="s">
        <v>71</v>
      </c>
      <c r="BJ47" s="11" t="s">
        <v>71</v>
      </c>
      <c r="BK47" s="11" t="s">
        <v>71</v>
      </c>
      <c r="BL47" s="11" t="s">
        <v>71</v>
      </c>
      <c r="BM47" s="11" t="s">
        <v>71</v>
      </c>
      <c r="BN47" s="52">
        <f>500</f>
        <v>500</v>
      </c>
      <c r="BO47" s="52"/>
      <c r="BP47" s="52"/>
      <c r="BQ47" s="12" t="s">
        <v>71</v>
      </c>
    </row>
    <row r="48" spans="1:69" s="1" customFormat="1" ht="13.5" customHeight="1">
      <c r="A48" s="53" t="s">
        <v>139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44" t="s">
        <v>69</v>
      </c>
      <c r="N48" s="44"/>
      <c r="O48" s="44"/>
      <c r="P48" s="44" t="s">
        <v>140</v>
      </c>
      <c r="Q48" s="44"/>
      <c r="R48" s="44"/>
      <c r="S48" s="44"/>
      <c r="T48" s="44"/>
      <c r="U48" s="52">
        <f>50000</f>
        <v>50000</v>
      </c>
      <c r="V48" s="52"/>
      <c r="W48" s="52"/>
      <c r="X48" s="27" t="s">
        <v>71</v>
      </c>
      <c r="Y48" s="27"/>
      <c r="Z48" s="27"/>
      <c r="AA48" s="27"/>
      <c r="AB48" s="52">
        <f>50000</f>
        <v>50000</v>
      </c>
      <c r="AC48" s="52"/>
      <c r="AD48" s="52"/>
      <c r="AE48" s="10">
        <f>22180054</f>
        <v>22180054</v>
      </c>
      <c r="AF48" s="11" t="s">
        <v>71</v>
      </c>
      <c r="AG48" s="27" t="s">
        <v>71</v>
      </c>
      <c r="AH48" s="27"/>
      <c r="AI48" s="27"/>
      <c r="AJ48" s="27" t="s">
        <v>71</v>
      </c>
      <c r="AK48" s="27"/>
      <c r="AL48" s="27" t="s">
        <v>71</v>
      </c>
      <c r="AM48" s="27"/>
      <c r="AN48" s="27" t="s">
        <v>71</v>
      </c>
      <c r="AO48" s="27"/>
      <c r="AP48" s="27" t="s">
        <v>71</v>
      </c>
      <c r="AQ48" s="27"/>
      <c r="AR48" s="27"/>
      <c r="AS48" s="11" t="s">
        <v>71</v>
      </c>
      <c r="AT48" s="52">
        <f>22230054</f>
        <v>22230054</v>
      </c>
      <c r="AU48" s="52"/>
      <c r="AV48" s="52"/>
      <c r="AW48" s="27" t="s">
        <v>71</v>
      </c>
      <c r="AX48" s="27"/>
      <c r="AY48" s="52">
        <f>0</f>
        <v>0</v>
      </c>
      <c r="AZ48" s="52"/>
      <c r="BA48" s="27" t="s">
        <v>71</v>
      </c>
      <c r="BB48" s="27"/>
      <c r="BC48" s="27"/>
      <c r="BD48" s="52">
        <f>0</f>
        <v>0</v>
      </c>
      <c r="BE48" s="52"/>
      <c r="BF48" s="10">
        <f>1099000</f>
        <v>1099000</v>
      </c>
      <c r="BG48" s="11" t="s">
        <v>71</v>
      </c>
      <c r="BH48" s="11" t="s">
        <v>71</v>
      </c>
      <c r="BI48" s="11" t="s">
        <v>71</v>
      </c>
      <c r="BJ48" s="11" t="s">
        <v>71</v>
      </c>
      <c r="BK48" s="11" t="s">
        <v>71</v>
      </c>
      <c r="BL48" s="11" t="s">
        <v>71</v>
      </c>
      <c r="BM48" s="11" t="s">
        <v>71</v>
      </c>
      <c r="BN48" s="52">
        <f>1099000</f>
        <v>1099000</v>
      </c>
      <c r="BO48" s="52"/>
      <c r="BP48" s="52"/>
      <c r="BQ48" s="12" t="s">
        <v>71</v>
      </c>
    </row>
    <row r="49" spans="1:69" s="1" customFormat="1" ht="24" customHeight="1">
      <c r="A49" s="53" t="s">
        <v>141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44" t="s">
        <v>69</v>
      </c>
      <c r="N49" s="44"/>
      <c r="O49" s="44"/>
      <c r="P49" s="44" t="s">
        <v>142</v>
      </c>
      <c r="Q49" s="44"/>
      <c r="R49" s="44"/>
      <c r="S49" s="44"/>
      <c r="T49" s="44"/>
      <c r="U49" s="52">
        <f aca="true" t="shared" si="0" ref="U49:U64">0</f>
        <v>0</v>
      </c>
      <c r="V49" s="52"/>
      <c r="W49" s="52"/>
      <c r="X49" s="27" t="s">
        <v>71</v>
      </c>
      <c r="Y49" s="27"/>
      <c r="Z49" s="27"/>
      <c r="AA49" s="27"/>
      <c r="AB49" s="52">
        <f aca="true" t="shared" si="1" ref="AB49:AB64">0</f>
        <v>0</v>
      </c>
      <c r="AC49" s="52"/>
      <c r="AD49" s="52"/>
      <c r="AE49" s="10">
        <f>22180054</f>
        <v>22180054</v>
      </c>
      <c r="AF49" s="11" t="s">
        <v>71</v>
      </c>
      <c r="AG49" s="27" t="s">
        <v>71</v>
      </c>
      <c r="AH49" s="27"/>
      <c r="AI49" s="27"/>
      <c r="AJ49" s="27" t="s">
        <v>71</v>
      </c>
      <c r="AK49" s="27"/>
      <c r="AL49" s="27" t="s">
        <v>71</v>
      </c>
      <c r="AM49" s="27"/>
      <c r="AN49" s="27" t="s">
        <v>71</v>
      </c>
      <c r="AO49" s="27"/>
      <c r="AP49" s="27" t="s">
        <v>71</v>
      </c>
      <c r="AQ49" s="27"/>
      <c r="AR49" s="27"/>
      <c r="AS49" s="11" t="s">
        <v>71</v>
      </c>
      <c r="AT49" s="52">
        <f>22180054</f>
        <v>22180054</v>
      </c>
      <c r="AU49" s="52"/>
      <c r="AV49" s="52"/>
      <c r="AW49" s="27" t="s">
        <v>71</v>
      </c>
      <c r="AX49" s="27"/>
      <c r="AY49" s="52">
        <f>0</f>
        <v>0</v>
      </c>
      <c r="AZ49" s="52"/>
      <c r="BA49" s="27" t="s">
        <v>71</v>
      </c>
      <c r="BB49" s="27"/>
      <c r="BC49" s="27"/>
      <c r="BD49" s="52">
        <f>0</f>
        <v>0</v>
      </c>
      <c r="BE49" s="52"/>
      <c r="BF49" s="10">
        <f>1099000</f>
        <v>1099000</v>
      </c>
      <c r="BG49" s="11" t="s">
        <v>71</v>
      </c>
      <c r="BH49" s="11" t="s">
        <v>71</v>
      </c>
      <c r="BI49" s="11" t="s">
        <v>71</v>
      </c>
      <c r="BJ49" s="11" t="s">
        <v>71</v>
      </c>
      <c r="BK49" s="11" t="s">
        <v>71</v>
      </c>
      <c r="BL49" s="11" t="s">
        <v>71</v>
      </c>
      <c r="BM49" s="11" t="s">
        <v>71</v>
      </c>
      <c r="BN49" s="52">
        <f>1099000</f>
        <v>1099000</v>
      </c>
      <c r="BO49" s="52"/>
      <c r="BP49" s="52"/>
      <c r="BQ49" s="12" t="s">
        <v>71</v>
      </c>
    </row>
    <row r="50" spans="1:69" s="1" customFormat="1" ht="24" customHeight="1">
      <c r="A50" s="53" t="s">
        <v>143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44" t="s">
        <v>69</v>
      </c>
      <c r="N50" s="44"/>
      <c r="O50" s="44"/>
      <c r="P50" s="44" t="s">
        <v>144</v>
      </c>
      <c r="Q50" s="44"/>
      <c r="R50" s="44"/>
      <c r="S50" s="44"/>
      <c r="T50" s="44"/>
      <c r="U50" s="52">
        <f t="shared" si="0"/>
        <v>0</v>
      </c>
      <c r="V50" s="52"/>
      <c r="W50" s="52"/>
      <c r="X50" s="27" t="s">
        <v>71</v>
      </c>
      <c r="Y50" s="27"/>
      <c r="Z50" s="27"/>
      <c r="AA50" s="27"/>
      <c r="AB50" s="52">
        <f t="shared" si="1"/>
        <v>0</v>
      </c>
      <c r="AC50" s="52"/>
      <c r="AD50" s="52"/>
      <c r="AE50" s="10">
        <f>13308000</f>
        <v>13308000</v>
      </c>
      <c r="AF50" s="11" t="s">
        <v>71</v>
      </c>
      <c r="AG50" s="27" t="s">
        <v>71</v>
      </c>
      <c r="AH50" s="27"/>
      <c r="AI50" s="27"/>
      <c r="AJ50" s="27" t="s">
        <v>71</v>
      </c>
      <c r="AK50" s="27"/>
      <c r="AL50" s="27" t="s">
        <v>71</v>
      </c>
      <c r="AM50" s="27"/>
      <c r="AN50" s="27" t="s">
        <v>71</v>
      </c>
      <c r="AO50" s="27"/>
      <c r="AP50" s="27" t="s">
        <v>71</v>
      </c>
      <c r="AQ50" s="27"/>
      <c r="AR50" s="27"/>
      <c r="AS50" s="11" t="s">
        <v>71</v>
      </c>
      <c r="AT50" s="52">
        <f>13308000</f>
        <v>13308000</v>
      </c>
      <c r="AU50" s="52"/>
      <c r="AV50" s="52"/>
      <c r="AW50" s="27" t="s">
        <v>71</v>
      </c>
      <c r="AX50" s="27"/>
      <c r="AY50" s="52">
        <f>0</f>
        <v>0</v>
      </c>
      <c r="AZ50" s="52"/>
      <c r="BA50" s="27" t="s">
        <v>71</v>
      </c>
      <c r="BB50" s="27"/>
      <c r="BC50" s="27"/>
      <c r="BD50" s="52">
        <f>0</f>
        <v>0</v>
      </c>
      <c r="BE50" s="52"/>
      <c r="BF50" s="10">
        <f>1099000</f>
        <v>1099000</v>
      </c>
      <c r="BG50" s="11" t="s">
        <v>71</v>
      </c>
      <c r="BH50" s="11" t="s">
        <v>71</v>
      </c>
      <c r="BI50" s="11" t="s">
        <v>71</v>
      </c>
      <c r="BJ50" s="11" t="s">
        <v>71</v>
      </c>
      <c r="BK50" s="11" t="s">
        <v>71</v>
      </c>
      <c r="BL50" s="11" t="s">
        <v>71</v>
      </c>
      <c r="BM50" s="11" t="s">
        <v>71</v>
      </c>
      <c r="BN50" s="52">
        <f>1099000</f>
        <v>1099000</v>
      </c>
      <c r="BO50" s="52"/>
      <c r="BP50" s="52"/>
      <c r="BQ50" s="12" t="s">
        <v>71</v>
      </c>
    </row>
    <row r="51" spans="1:69" s="1" customFormat="1" ht="13.5" customHeight="1">
      <c r="A51" s="53" t="s">
        <v>145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44" t="s">
        <v>69</v>
      </c>
      <c r="N51" s="44"/>
      <c r="O51" s="44"/>
      <c r="P51" s="44" t="s">
        <v>146</v>
      </c>
      <c r="Q51" s="44"/>
      <c r="R51" s="44"/>
      <c r="S51" s="44"/>
      <c r="T51" s="44"/>
      <c r="U51" s="52">
        <f t="shared" si="0"/>
        <v>0</v>
      </c>
      <c r="V51" s="52"/>
      <c r="W51" s="52"/>
      <c r="X51" s="27" t="s">
        <v>71</v>
      </c>
      <c r="Y51" s="27"/>
      <c r="Z51" s="27"/>
      <c r="AA51" s="27"/>
      <c r="AB51" s="52">
        <f t="shared" si="1"/>
        <v>0</v>
      </c>
      <c r="AC51" s="52"/>
      <c r="AD51" s="52"/>
      <c r="AE51" s="10">
        <f>13185000</f>
        <v>13185000</v>
      </c>
      <c r="AF51" s="11" t="s">
        <v>71</v>
      </c>
      <c r="AG51" s="27" t="s">
        <v>71</v>
      </c>
      <c r="AH51" s="27"/>
      <c r="AI51" s="27"/>
      <c r="AJ51" s="27" t="s">
        <v>71</v>
      </c>
      <c r="AK51" s="27"/>
      <c r="AL51" s="27" t="s">
        <v>71</v>
      </c>
      <c r="AM51" s="27"/>
      <c r="AN51" s="27" t="s">
        <v>71</v>
      </c>
      <c r="AO51" s="27"/>
      <c r="AP51" s="27" t="s">
        <v>71</v>
      </c>
      <c r="AQ51" s="27"/>
      <c r="AR51" s="27"/>
      <c r="AS51" s="11" t="s">
        <v>71</v>
      </c>
      <c r="AT51" s="52">
        <f>13185000</f>
        <v>13185000</v>
      </c>
      <c r="AU51" s="52"/>
      <c r="AV51" s="52"/>
      <c r="AW51" s="27" t="s">
        <v>71</v>
      </c>
      <c r="AX51" s="27"/>
      <c r="AY51" s="52">
        <f>0</f>
        <v>0</v>
      </c>
      <c r="AZ51" s="52"/>
      <c r="BA51" s="27" t="s">
        <v>71</v>
      </c>
      <c r="BB51" s="27"/>
      <c r="BC51" s="27"/>
      <c r="BD51" s="52">
        <f>0</f>
        <v>0</v>
      </c>
      <c r="BE51" s="52"/>
      <c r="BF51" s="10">
        <f>1099000</f>
        <v>1099000</v>
      </c>
      <c r="BG51" s="11" t="s">
        <v>71</v>
      </c>
      <c r="BH51" s="11" t="s">
        <v>71</v>
      </c>
      <c r="BI51" s="11" t="s">
        <v>71</v>
      </c>
      <c r="BJ51" s="11" t="s">
        <v>71</v>
      </c>
      <c r="BK51" s="11" t="s">
        <v>71</v>
      </c>
      <c r="BL51" s="11" t="s">
        <v>71</v>
      </c>
      <c r="BM51" s="11" t="s">
        <v>71</v>
      </c>
      <c r="BN51" s="52">
        <f>1099000</f>
        <v>1099000</v>
      </c>
      <c r="BO51" s="52"/>
      <c r="BP51" s="52"/>
      <c r="BQ51" s="12" t="s">
        <v>71</v>
      </c>
    </row>
    <row r="52" spans="1:69" s="1" customFormat="1" ht="33.75" customHeight="1">
      <c r="A52" s="53" t="s">
        <v>147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44" t="s">
        <v>69</v>
      </c>
      <c r="N52" s="44"/>
      <c r="O52" s="44"/>
      <c r="P52" s="44" t="s">
        <v>148</v>
      </c>
      <c r="Q52" s="44"/>
      <c r="R52" s="44"/>
      <c r="S52" s="44"/>
      <c r="T52" s="44"/>
      <c r="U52" s="52">
        <f t="shared" si="0"/>
        <v>0</v>
      </c>
      <c r="V52" s="52"/>
      <c r="W52" s="52"/>
      <c r="X52" s="27" t="s">
        <v>71</v>
      </c>
      <c r="Y52" s="27"/>
      <c r="Z52" s="27"/>
      <c r="AA52" s="27"/>
      <c r="AB52" s="52">
        <f t="shared" si="1"/>
        <v>0</v>
      </c>
      <c r="AC52" s="52"/>
      <c r="AD52" s="52"/>
      <c r="AE52" s="10">
        <f>13185000</f>
        <v>13185000</v>
      </c>
      <c r="AF52" s="11" t="s">
        <v>71</v>
      </c>
      <c r="AG52" s="27" t="s">
        <v>71</v>
      </c>
      <c r="AH52" s="27"/>
      <c r="AI52" s="27"/>
      <c r="AJ52" s="27" t="s">
        <v>71</v>
      </c>
      <c r="AK52" s="27"/>
      <c r="AL52" s="27" t="s">
        <v>71</v>
      </c>
      <c r="AM52" s="27"/>
      <c r="AN52" s="27" t="s">
        <v>71</v>
      </c>
      <c r="AO52" s="27"/>
      <c r="AP52" s="27" t="s">
        <v>71</v>
      </c>
      <c r="AQ52" s="27"/>
      <c r="AR52" s="27"/>
      <c r="AS52" s="11" t="s">
        <v>71</v>
      </c>
      <c r="AT52" s="52">
        <f>13185000</f>
        <v>13185000</v>
      </c>
      <c r="AU52" s="52"/>
      <c r="AV52" s="52"/>
      <c r="AW52" s="27" t="s">
        <v>71</v>
      </c>
      <c r="AX52" s="27"/>
      <c r="AY52" s="52">
        <f>0</f>
        <v>0</v>
      </c>
      <c r="AZ52" s="52"/>
      <c r="BA52" s="27" t="s">
        <v>71</v>
      </c>
      <c r="BB52" s="27"/>
      <c r="BC52" s="27"/>
      <c r="BD52" s="52">
        <f>0</f>
        <v>0</v>
      </c>
      <c r="BE52" s="52"/>
      <c r="BF52" s="10">
        <f>1099000</f>
        <v>1099000</v>
      </c>
      <c r="BG52" s="11" t="s">
        <v>71</v>
      </c>
      <c r="BH52" s="11" t="s">
        <v>71</v>
      </c>
      <c r="BI52" s="11" t="s">
        <v>71</v>
      </c>
      <c r="BJ52" s="11" t="s">
        <v>71</v>
      </c>
      <c r="BK52" s="11" t="s">
        <v>71</v>
      </c>
      <c r="BL52" s="11" t="s">
        <v>71</v>
      </c>
      <c r="BM52" s="11" t="s">
        <v>71</v>
      </c>
      <c r="BN52" s="52">
        <f>1099000</f>
        <v>1099000</v>
      </c>
      <c r="BO52" s="52"/>
      <c r="BP52" s="52"/>
      <c r="BQ52" s="12" t="s">
        <v>71</v>
      </c>
    </row>
    <row r="53" spans="1:69" s="1" customFormat="1" ht="33.75" customHeight="1">
      <c r="A53" s="53" t="s">
        <v>149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44" t="s">
        <v>69</v>
      </c>
      <c r="N53" s="44"/>
      <c r="O53" s="44"/>
      <c r="P53" s="44" t="s">
        <v>150</v>
      </c>
      <c r="Q53" s="44"/>
      <c r="R53" s="44"/>
      <c r="S53" s="44"/>
      <c r="T53" s="44"/>
      <c r="U53" s="52">
        <f t="shared" si="0"/>
        <v>0</v>
      </c>
      <c r="V53" s="52"/>
      <c r="W53" s="52"/>
      <c r="X53" s="27" t="s">
        <v>71</v>
      </c>
      <c r="Y53" s="27"/>
      <c r="Z53" s="27"/>
      <c r="AA53" s="27"/>
      <c r="AB53" s="52">
        <f t="shared" si="1"/>
        <v>0</v>
      </c>
      <c r="AC53" s="52"/>
      <c r="AD53" s="52"/>
      <c r="AE53" s="10">
        <f>123000</f>
        <v>123000</v>
      </c>
      <c r="AF53" s="11" t="s">
        <v>71</v>
      </c>
      <c r="AG53" s="27" t="s">
        <v>71</v>
      </c>
      <c r="AH53" s="27"/>
      <c r="AI53" s="27"/>
      <c r="AJ53" s="27" t="s">
        <v>71</v>
      </c>
      <c r="AK53" s="27"/>
      <c r="AL53" s="27" t="s">
        <v>71</v>
      </c>
      <c r="AM53" s="27"/>
      <c r="AN53" s="27" t="s">
        <v>71</v>
      </c>
      <c r="AO53" s="27"/>
      <c r="AP53" s="27" t="s">
        <v>71</v>
      </c>
      <c r="AQ53" s="27"/>
      <c r="AR53" s="27"/>
      <c r="AS53" s="11" t="s">
        <v>71</v>
      </c>
      <c r="AT53" s="52">
        <f>123000</f>
        <v>123000</v>
      </c>
      <c r="AU53" s="52"/>
      <c r="AV53" s="52"/>
      <c r="AW53" s="27" t="s">
        <v>71</v>
      </c>
      <c r="AX53" s="27"/>
      <c r="AY53" s="27" t="s">
        <v>71</v>
      </c>
      <c r="AZ53" s="27"/>
      <c r="BA53" s="27" t="s">
        <v>71</v>
      </c>
      <c r="BB53" s="27"/>
      <c r="BC53" s="27"/>
      <c r="BD53" s="27" t="s">
        <v>71</v>
      </c>
      <c r="BE53" s="27"/>
      <c r="BF53" s="11" t="s">
        <v>71</v>
      </c>
      <c r="BG53" s="11" t="s">
        <v>71</v>
      </c>
      <c r="BH53" s="11" t="s">
        <v>71</v>
      </c>
      <c r="BI53" s="11" t="s">
        <v>71</v>
      </c>
      <c r="BJ53" s="11" t="s">
        <v>71</v>
      </c>
      <c r="BK53" s="11" t="s">
        <v>71</v>
      </c>
      <c r="BL53" s="11" t="s">
        <v>71</v>
      </c>
      <c r="BM53" s="11" t="s">
        <v>71</v>
      </c>
      <c r="BN53" s="27" t="s">
        <v>71</v>
      </c>
      <c r="BO53" s="27"/>
      <c r="BP53" s="27"/>
      <c r="BQ53" s="12" t="s">
        <v>71</v>
      </c>
    </row>
    <row r="54" spans="1:69" s="1" customFormat="1" ht="33.75" customHeight="1">
      <c r="A54" s="53" t="s">
        <v>151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44" t="s">
        <v>69</v>
      </c>
      <c r="N54" s="44"/>
      <c r="O54" s="44"/>
      <c r="P54" s="44" t="s">
        <v>152</v>
      </c>
      <c r="Q54" s="44"/>
      <c r="R54" s="44"/>
      <c r="S54" s="44"/>
      <c r="T54" s="44"/>
      <c r="U54" s="52">
        <f t="shared" si="0"/>
        <v>0</v>
      </c>
      <c r="V54" s="52"/>
      <c r="W54" s="52"/>
      <c r="X54" s="27" t="s">
        <v>71</v>
      </c>
      <c r="Y54" s="27"/>
      <c r="Z54" s="27"/>
      <c r="AA54" s="27"/>
      <c r="AB54" s="52">
        <f t="shared" si="1"/>
        <v>0</v>
      </c>
      <c r="AC54" s="52"/>
      <c r="AD54" s="52"/>
      <c r="AE54" s="10">
        <f>123000</f>
        <v>123000</v>
      </c>
      <c r="AF54" s="11" t="s">
        <v>71</v>
      </c>
      <c r="AG54" s="27" t="s">
        <v>71</v>
      </c>
      <c r="AH54" s="27"/>
      <c r="AI54" s="27"/>
      <c r="AJ54" s="27" t="s">
        <v>71</v>
      </c>
      <c r="AK54" s="27"/>
      <c r="AL54" s="27" t="s">
        <v>71</v>
      </c>
      <c r="AM54" s="27"/>
      <c r="AN54" s="27" t="s">
        <v>71</v>
      </c>
      <c r="AO54" s="27"/>
      <c r="AP54" s="27" t="s">
        <v>71</v>
      </c>
      <c r="AQ54" s="27"/>
      <c r="AR54" s="27"/>
      <c r="AS54" s="11" t="s">
        <v>71</v>
      </c>
      <c r="AT54" s="52">
        <f>123000</f>
        <v>123000</v>
      </c>
      <c r="AU54" s="52"/>
      <c r="AV54" s="52"/>
      <c r="AW54" s="27" t="s">
        <v>71</v>
      </c>
      <c r="AX54" s="27"/>
      <c r="AY54" s="27" t="s">
        <v>71</v>
      </c>
      <c r="AZ54" s="27"/>
      <c r="BA54" s="27" t="s">
        <v>71</v>
      </c>
      <c r="BB54" s="27"/>
      <c r="BC54" s="27"/>
      <c r="BD54" s="27" t="s">
        <v>71</v>
      </c>
      <c r="BE54" s="27"/>
      <c r="BF54" s="11" t="s">
        <v>71</v>
      </c>
      <c r="BG54" s="11" t="s">
        <v>71</v>
      </c>
      <c r="BH54" s="11" t="s">
        <v>71</v>
      </c>
      <c r="BI54" s="11" t="s">
        <v>71</v>
      </c>
      <c r="BJ54" s="11" t="s">
        <v>71</v>
      </c>
      <c r="BK54" s="11" t="s">
        <v>71</v>
      </c>
      <c r="BL54" s="11" t="s">
        <v>71</v>
      </c>
      <c r="BM54" s="11" t="s">
        <v>71</v>
      </c>
      <c r="BN54" s="27" t="s">
        <v>71</v>
      </c>
      <c r="BO54" s="27"/>
      <c r="BP54" s="27"/>
      <c r="BQ54" s="12" t="s">
        <v>71</v>
      </c>
    </row>
    <row r="55" spans="1:69" s="1" customFormat="1" ht="24" customHeight="1">
      <c r="A55" s="53" t="s">
        <v>153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44" t="s">
        <v>69</v>
      </c>
      <c r="N55" s="44"/>
      <c r="O55" s="44"/>
      <c r="P55" s="44" t="s">
        <v>154</v>
      </c>
      <c r="Q55" s="44"/>
      <c r="R55" s="44"/>
      <c r="S55" s="44"/>
      <c r="T55" s="44"/>
      <c r="U55" s="52">
        <f t="shared" si="0"/>
        <v>0</v>
      </c>
      <c r="V55" s="52"/>
      <c r="W55" s="52"/>
      <c r="X55" s="27" t="s">
        <v>71</v>
      </c>
      <c r="Y55" s="27"/>
      <c r="Z55" s="27"/>
      <c r="AA55" s="27"/>
      <c r="AB55" s="52">
        <f t="shared" si="1"/>
        <v>0</v>
      </c>
      <c r="AC55" s="52"/>
      <c r="AD55" s="52"/>
      <c r="AE55" s="10">
        <f>8633418</f>
        <v>8633418</v>
      </c>
      <c r="AF55" s="11" t="s">
        <v>71</v>
      </c>
      <c r="AG55" s="27" t="s">
        <v>71</v>
      </c>
      <c r="AH55" s="27"/>
      <c r="AI55" s="27"/>
      <c r="AJ55" s="27" t="s">
        <v>71</v>
      </c>
      <c r="AK55" s="27"/>
      <c r="AL55" s="27" t="s">
        <v>71</v>
      </c>
      <c r="AM55" s="27"/>
      <c r="AN55" s="27" t="s">
        <v>71</v>
      </c>
      <c r="AO55" s="27"/>
      <c r="AP55" s="27" t="s">
        <v>71</v>
      </c>
      <c r="AQ55" s="27"/>
      <c r="AR55" s="27"/>
      <c r="AS55" s="11" t="s">
        <v>71</v>
      </c>
      <c r="AT55" s="52">
        <f>8633418</f>
        <v>8633418</v>
      </c>
      <c r="AU55" s="52"/>
      <c r="AV55" s="52"/>
      <c r="AW55" s="27" t="s">
        <v>71</v>
      </c>
      <c r="AX55" s="27"/>
      <c r="AY55" s="27" t="s">
        <v>71</v>
      </c>
      <c r="AZ55" s="27"/>
      <c r="BA55" s="27" t="s">
        <v>71</v>
      </c>
      <c r="BB55" s="27"/>
      <c r="BC55" s="27"/>
      <c r="BD55" s="27" t="s">
        <v>71</v>
      </c>
      <c r="BE55" s="27"/>
      <c r="BF55" s="11" t="s">
        <v>71</v>
      </c>
      <c r="BG55" s="11" t="s">
        <v>71</v>
      </c>
      <c r="BH55" s="11" t="s">
        <v>71</v>
      </c>
      <c r="BI55" s="11" t="s">
        <v>71</v>
      </c>
      <c r="BJ55" s="11" t="s">
        <v>71</v>
      </c>
      <c r="BK55" s="11" t="s">
        <v>71</v>
      </c>
      <c r="BL55" s="11" t="s">
        <v>71</v>
      </c>
      <c r="BM55" s="11" t="s">
        <v>71</v>
      </c>
      <c r="BN55" s="27" t="s">
        <v>71</v>
      </c>
      <c r="BO55" s="27"/>
      <c r="BP55" s="27"/>
      <c r="BQ55" s="12" t="s">
        <v>71</v>
      </c>
    </row>
    <row r="56" spans="1:69" s="1" customFormat="1" ht="54.75" customHeight="1">
      <c r="A56" s="53" t="s">
        <v>155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44" t="s">
        <v>69</v>
      </c>
      <c r="N56" s="44"/>
      <c r="O56" s="44"/>
      <c r="P56" s="44" t="s">
        <v>156</v>
      </c>
      <c r="Q56" s="44"/>
      <c r="R56" s="44"/>
      <c r="S56" s="44"/>
      <c r="T56" s="44"/>
      <c r="U56" s="52">
        <f t="shared" si="0"/>
        <v>0</v>
      </c>
      <c r="V56" s="52"/>
      <c r="W56" s="52"/>
      <c r="X56" s="27" t="s">
        <v>71</v>
      </c>
      <c r="Y56" s="27"/>
      <c r="Z56" s="27"/>
      <c r="AA56" s="27"/>
      <c r="AB56" s="52">
        <f t="shared" si="1"/>
        <v>0</v>
      </c>
      <c r="AC56" s="52"/>
      <c r="AD56" s="52"/>
      <c r="AE56" s="10">
        <f>5187061</f>
        <v>5187061</v>
      </c>
      <c r="AF56" s="11" t="s">
        <v>71</v>
      </c>
      <c r="AG56" s="27" t="s">
        <v>71</v>
      </c>
      <c r="AH56" s="27"/>
      <c r="AI56" s="27"/>
      <c r="AJ56" s="27" t="s">
        <v>71</v>
      </c>
      <c r="AK56" s="27"/>
      <c r="AL56" s="27" t="s">
        <v>71</v>
      </c>
      <c r="AM56" s="27"/>
      <c r="AN56" s="27" t="s">
        <v>71</v>
      </c>
      <c r="AO56" s="27"/>
      <c r="AP56" s="27" t="s">
        <v>71</v>
      </c>
      <c r="AQ56" s="27"/>
      <c r="AR56" s="27"/>
      <c r="AS56" s="11" t="s">
        <v>71</v>
      </c>
      <c r="AT56" s="52">
        <f>5187061</f>
        <v>5187061</v>
      </c>
      <c r="AU56" s="52"/>
      <c r="AV56" s="52"/>
      <c r="AW56" s="27" t="s">
        <v>71</v>
      </c>
      <c r="AX56" s="27"/>
      <c r="AY56" s="27" t="s">
        <v>71</v>
      </c>
      <c r="AZ56" s="27"/>
      <c r="BA56" s="27" t="s">
        <v>71</v>
      </c>
      <c r="BB56" s="27"/>
      <c r="BC56" s="27"/>
      <c r="BD56" s="27" t="s">
        <v>71</v>
      </c>
      <c r="BE56" s="27"/>
      <c r="BF56" s="11" t="s">
        <v>71</v>
      </c>
      <c r="BG56" s="11" t="s">
        <v>71</v>
      </c>
      <c r="BH56" s="11" t="s">
        <v>71</v>
      </c>
      <c r="BI56" s="11" t="s">
        <v>71</v>
      </c>
      <c r="BJ56" s="11" t="s">
        <v>71</v>
      </c>
      <c r="BK56" s="11" t="s">
        <v>71</v>
      </c>
      <c r="BL56" s="11" t="s">
        <v>71</v>
      </c>
      <c r="BM56" s="11" t="s">
        <v>71</v>
      </c>
      <c r="BN56" s="27" t="s">
        <v>71</v>
      </c>
      <c r="BO56" s="27"/>
      <c r="BP56" s="27"/>
      <c r="BQ56" s="12" t="s">
        <v>71</v>
      </c>
    </row>
    <row r="57" spans="1:69" s="1" customFormat="1" ht="54.75" customHeight="1">
      <c r="A57" s="53" t="s">
        <v>157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44" t="s">
        <v>69</v>
      </c>
      <c r="N57" s="44"/>
      <c r="O57" s="44"/>
      <c r="P57" s="44" t="s">
        <v>158</v>
      </c>
      <c r="Q57" s="44"/>
      <c r="R57" s="44"/>
      <c r="S57" s="44"/>
      <c r="T57" s="44"/>
      <c r="U57" s="52">
        <f t="shared" si="0"/>
        <v>0</v>
      </c>
      <c r="V57" s="52"/>
      <c r="W57" s="52"/>
      <c r="X57" s="27" t="s">
        <v>71</v>
      </c>
      <c r="Y57" s="27"/>
      <c r="Z57" s="27"/>
      <c r="AA57" s="27"/>
      <c r="AB57" s="52">
        <f t="shared" si="1"/>
        <v>0</v>
      </c>
      <c r="AC57" s="52"/>
      <c r="AD57" s="52"/>
      <c r="AE57" s="10">
        <f>5187061</f>
        <v>5187061</v>
      </c>
      <c r="AF57" s="11" t="s">
        <v>71</v>
      </c>
      <c r="AG57" s="27" t="s">
        <v>71</v>
      </c>
      <c r="AH57" s="27"/>
      <c r="AI57" s="27"/>
      <c r="AJ57" s="27" t="s">
        <v>71</v>
      </c>
      <c r="AK57" s="27"/>
      <c r="AL57" s="27" t="s">
        <v>71</v>
      </c>
      <c r="AM57" s="27"/>
      <c r="AN57" s="27" t="s">
        <v>71</v>
      </c>
      <c r="AO57" s="27"/>
      <c r="AP57" s="27" t="s">
        <v>71</v>
      </c>
      <c r="AQ57" s="27"/>
      <c r="AR57" s="27"/>
      <c r="AS57" s="11" t="s">
        <v>71</v>
      </c>
      <c r="AT57" s="52">
        <f>5187061</f>
        <v>5187061</v>
      </c>
      <c r="AU57" s="52"/>
      <c r="AV57" s="52"/>
      <c r="AW57" s="27" t="s">
        <v>71</v>
      </c>
      <c r="AX57" s="27"/>
      <c r="AY57" s="27" t="s">
        <v>71</v>
      </c>
      <c r="AZ57" s="27"/>
      <c r="BA57" s="27" t="s">
        <v>71</v>
      </c>
      <c r="BB57" s="27"/>
      <c r="BC57" s="27"/>
      <c r="BD57" s="27" t="s">
        <v>71</v>
      </c>
      <c r="BE57" s="27"/>
      <c r="BF57" s="11" t="s">
        <v>71</v>
      </c>
      <c r="BG57" s="11" t="s">
        <v>71</v>
      </c>
      <c r="BH57" s="11" t="s">
        <v>71</v>
      </c>
      <c r="BI57" s="11" t="s">
        <v>71</v>
      </c>
      <c r="BJ57" s="11" t="s">
        <v>71</v>
      </c>
      <c r="BK57" s="11" t="s">
        <v>71</v>
      </c>
      <c r="BL57" s="11" t="s">
        <v>71</v>
      </c>
      <c r="BM57" s="11" t="s">
        <v>71</v>
      </c>
      <c r="BN57" s="27" t="s">
        <v>71</v>
      </c>
      <c r="BO57" s="27"/>
      <c r="BP57" s="27"/>
      <c r="BQ57" s="12" t="s">
        <v>71</v>
      </c>
    </row>
    <row r="58" spans="1:69" s="1" customFormat="1" ht="24" customHeight="1">
      <c r="A58" s="53" t="s">
        <v>159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44" t="s">
        <v>69</v>
      </c>
      <c r="N58" s="44"/>
      <c r="O58" s="44"/>
      <c r="P58" s="44" t="s">
        <v>160</v>
      </c>
      <c r="Q58" s="44"/>
      <c r="R58" s="44"/>
      <c r="S58" s="44"/>
      <c r="T58" s="44"/>
      <c r="U58" s="52">
        <f t="shared" si="0"/>
        <v>0</v>
      </c>
      <c r="V58" s="52"/>
      <c r="W58" s="52"/>
      <c r="X58" s="27" t="s">
        <v>71</v>
      </c>
      <c r="Y58" s="27"/>
      <c r="Z58" s="27"/>
      <c r="AA58" s="27"/>
      <c r="AB58" s="52">
        <f t="shared" si="1"/>
        <v>0</v>
      </c>
      <c r="AC58" s="52"/>
      <c r="AD58" s="52"/>
      <c r="AE58" s="10">
        <f>217123</f>
        <v>217123</v>
      </c>
      <c r="AF58" s="11" t="s">
        <v>71</v>
      </c>
      <c r="AG58" s="27" t="s">
        <v>71</v>
      </c>
      <c r="AH58" s="27"/>
      <c r="AI58" s="27"/>
      <c r="AJ58" s="27" t="s">
        <v>71</v>
      </c>
      <c r="AK58" s="27"/>
      <c r="AL58" s="27" t="s">
        <v>71</v>
      </c>
      <c r="AM58" s="27"/>
      <c r="AN58" s="27" t="s">
        <v>71</v>
      </c>
      <c r="AO58" s="27"/>
      <c r="AP58" s="27" t="s">
        <v>71</v>
      </c>
      <c r="AQ58" s="27"/>
      <c r="AR58" s="27"/>
      <c r="AS58" s="11" t="s">
        <v>71</v>
      </c>
      <c r="AT58" s="52">
        <f>217123</f>
        <v>217123</v>
      </c>
      <c r="AU58" s="52"/>
      <c r="AV58" s="52"/>
      <c r="AW58" s="27" t="s">
        <v>71</v>
      </c>
      <c r="AX58" s="27"/>
      <c r="AY58" s="27" t="s">
        <v>71</v>
      </c>
      <c r="AZ58" s="27"/>
      <c r="BA58" s="27" t="s">
        <v>71</v>
      </c>
      <c r="BB58" s="27"/>
      <c r="BC58" s="27"/>
      <c r="BD58" s="27" t="s">
        <v>71</v>
      </c>
      <c r="BE58" s="27"/>
      <c r="BF58" s="11" t="s">
        <v>71</v>
      </c>
      <c r="BG58" s="11" t="s">
        <v>71</v>
      </c>
      <c r="BH58" s="11" t="s">
        <v>71</v>
      </c>
      <c r="BI58" s="11" t="s">
        <v>71</v>
      </c>
      <c r="BJ58" s="11" t="s">
        <v>71</v>
      </c>
      <c r="BK58" s="11" t="s">
        <v>71</v>
      </c>
      <c r="BL58" s="11" t="s">
        <v>71</v>
      </c>
      <c r="BM58" s="11" t="s">
        <v>71</v>
      </c>
      <c r="BN58" s="27" t="s">
        <v>71</v>
      </c>
      <c r="BO58" s="27"/>
      <c r="BP58" s="27"/>
      <c r="BQ58" s="12" t="s">
        <v>71</v>
      </c>
    </row>
    <row r="59" spans="1:69" s="1" customFormat="1" ht="24" customHeight="1">
      <c r="A59" s="53" t="s">
        <v>161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44" t="s">
        <v>69</v>
      </c>
      <c r="N59" s="44"/>
      <c r="O59" s="44"/>
      <c r="P59" s="44" t="s">
        <v>162</v>
      </c>
      <c r="Q59" s="44"/>
      <c r="R59" s="44"/>
      <c r="S59" s="44"/>
      <c r="T59" s="44"/>
      <c r="U59" s="52">
        <f t="shared" si="0"/>
        <v>0</v>
      </c>
      <c r="V59" s="52"/>
      <c r="W59" s="52"/>
      <c r="X59" s="27" t="s">
        <v>71</v>
      </c>
      <c r="Y59" s="27"/>
      <c r="Z59" s="27"/>
      <c r="AA59" s="27"/>
      <c r="AB59" s="52">
        <f t="shared" si="1"/>
        <v>0</v>
      </c>
      <c r="AC59" s="52"/>
      <c r="AD59" s="52"/>
      <c r="AE59" s="10">
        <f>217123</f>
        <v>217123</v>
      </c>
      <c r="AF59" s="11" t="s">
        <v>71</v>
      </c>
      <c r="AG59" s="27" t="s">
        <v>71</v>
      </c>
      <c r="AH59" s="27"/>
      <c r="AI59" s="27"/>
      <c r="AJ59" s="27" t="s">
        <v>71</v>
      </c>
      <c r="AK59" s="27"/>
      <c r="AL59" s="27" t="s">
        <v>71</v>
      </c>
      <c r="AM59" s="27"/>
      <c r="AN59" s="27" t="s">
        <v>71</v>
      </c>
      <c r="AO59" s="27"/>
      <c r="AP59" s="27" t="s">
        <v>71</v>
      </c>
      <c r="AQ59" s="27"/>
      <c r="AR59" s="27"/>
      <c r="AS59" s="11" t="s">
        <v>71</v>
      </c>
      <c r="AT59" s="52">
        <f>217123</f>
        <v>217123</v>
      </c>
      <c r="AU59" s="52"/>
      <c r="AV59" s="52"/>
      <c r="AW59" s="27" t="s">
        <v>71</v>
      </c>
      <c r="AX59" s="27"/>
      <c r="AY59" s="27" t="s">
        <v>71</v>
      </c>
      <c r="AZ59" s="27"/>
      <c r="BA59" s="27" t="s">
        <v>71</v>
      </c>
      <c r="BB59" s="27"/>
      <c r="BC59" s="27"/>
      <c r="BD59" s="27" t="s">
        <v>71</v>
      </c>
      <c r="BE59" s="27"/>
      <c r="BF59" s="11" t="s">
        <v>71</v>
      </c>
      <c r="BG59" s="11" t="s">
        <v>71</v>
      </c>
      <c r="BH59" s="11" t="s">
        <v>71</v>
      </c>
      <c r="BI59" s="11" t="s">
        <v>71</v>
      </c>
      <c r="BJ59" s="11" t="s">
        <v>71</v>
      </c>
      <c r="BK59" s="11" t="s">
        <v>71</v>
      </c>
      <c r="BL59" s="11" t="s">
        <v>71</v>
      </c>
      <c r="BM59" s="11" t="s">
        <v>71</v>
      </c>
      <c r="BN59" s="27" t="s">
        <v>71</v>
      </c>
      <c r="BO59" s="27"/>
      <c r="BP59" s="27"/>
      <c r="BQ59" s="12" t="s">
        <v>71</v>
      </c>
    </row>
    <row r="60" spans="1:69" s="1" customFormat="1" ht="24" customHeight="1">
      <c r="A60" s="53" t="s">
        <v>163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44" t="s">
        <v>69</v>
      </c>
      <c r="N60" s="44"/>
      <c r="O60" s="44"/>
      <c r="P60" s="44" t="s">
        <v>164</v>
      </c>
      <c r="Q60" s="44"/>
      <c r="R60" s="44"/>
      <c r="S60" s="44"/>
      <c r="T60" s="44"/>
      <c r="U60" s="52">
        <f t="shared" si="0"/>
        <v>0</v>
      </c>
      <c r="V60" s="52"/>
      <c r="W60" s="52"/>
      <c r="X60" s="27" t="s">
        <v>71</v>
      </c>
      <c r="Y60" s="27"/>
      <c r="Z60" s="27"/>
      <c r="AA60" s="27"/>
      <c r="AB60" s="52">
        <f t="shared" si="1"/>
        <v>0</v>
      </c>
      <c r="AC60" s="52"/>
      <c r="AD60" s="52"/>
      <c r="AE60" s="10">
        <f>3229234</f>
        <v>3229234</v>
      </c>
      <c r="AF60" s="11" t="s">
        <v>71</v>
      </c>
      <c r="AG60" s="27" t="s">
        <v>71</v>
      </c>
      <c r="AH60" s="27"/>
      <c r="AI60" s="27"/>
      <c r="AJ60" s="27" t="s">
        <v>71</v>
      </c>
      <c r="AK60" s="27"/>
      <c r="AL60" s="27" t="s">
        <v>71</v>
      </c>
      <c r="AM60" s="27"/>
      <c r="AN60" s="27" t="s">
        <v>71</v>
      </c>
      <c r="AO60" s="27"/>
      <c r="AP60" s="27" t="s">
        <v>71</v>
      </c>
      <c r="AQ60" s="27"/>
      <c r="AR60" s="27"/>
      <c r="AS60" s="11" t="s">
        <v>71</v>
      </c>
      <c r="AT60" s="52">
        <f>3229234</f>
        <v>3229234</v>
      </c>
      <c r="AU60" s="52"/>
      <c r="AV60" s="52"/>
      <c r="AW60" s="27" t="s">
        <v>71</v>
      </c>
      <c r="AX60" s="27"/>
      <c r="AY60" s="27" t="s">
        <v>71</v>
      </c>
      <c r="AZ60" s="27"/>
      <c r="BA60" s="27" t="s">
        <v>71</v>
      </c>
      <c r="BB60" s="27"/>
      <c r="BC60" s="27"/>
      <c r="BD60" s="27" t="s">
        <v>71</v>
      </c>
      <c r="BE60" s="27"/>
      <c r="BF60" s="11" t="s">
        <v>71</v>
      </c>
      <c r="BG60" s="11" t="s">
        <v>71</v>
      </c>
      <c r="BH60" s="11" t="s">
        <v>71</v>
      </c>
      <c r="BI60" s="11" t="s">
        <v>71</v>
      </c>
      <c r="BJ60" s="11" t="s">
        <v>71</v>
      </c>
      <c r="BK60" s="11" t="s">
        <v>71</v>
      </c>
      <c r="BL60" s="11" t="s">
        <v>71</v>
      </c>
      <c r="BM60" s="11" t="s">
        <v>71</v>
      </c>
      <c r="BN60" s="27" t="s">
        <v>71</v>
      </c>
      <c r="BO60" s="27"/>
      <c r="BP60" s="27"/>
      <c r="BQ60" s="12" t="s">
        <v>71</v>
      </c>
    </row>
    <row r="61" spans="1:69" s="1" customFormat="1" ht="24" customHeight="1">
      <c r="A61" s="53" t="s">
        <v>165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4" t="s">
        <v>69</v>
      </c>
      <c r="N61" s="44"/>
      <c r="O61" s="44"/>
      <c r="P61" s="44" t="s">
        <v>166</v>
      </c>
      <c r="Q61" s="44"/>
      <c r="R61" s="44"/>
      <c r="S61" s="44"/>
      <c r="T61" s="44"/>
      <c r="U61" s="52">
        <f t="shared" si="0"/>
        <v>0</v>
      </c>
      <c r="V61" s="52"/>
      <c r="W61" s="52"/>
      <c r="X61" s="27" t="s">
        <v>71</v>
      </c>
      <c r="Y61" s="27"/>
      <c r="Z61" s="27"/>
      <c r="AA61" s="27"/>
      <c r="AB61" s="52">
        <f t="shared" si="1"/>
        <v>0</v>
      </c>
      <c r="AC61" s="52"/>
      <c r="AD61" s="52"/>
      <c r="AE61" s="10">
        <f>3229234</f>
        <v>3229234</v>
      </c>
      <c r="AF61" s="11" t="s">
        <v>71</v>
      </c>
      <c r="AG61" s="27" t="s">
        <v>71</v>
      </c>
      <c r="AH61" s="27"/>
      <c r="AI61" s="27"/>
      <c r="AJ61" s="27" t="s">
        <v>71</v>
      </c>
      <c r="AK61" s="27"/>
      <c r="AL61" s="27" t="s">
        <v>71</v>
      </c>
      <c r="AM61" s="27"/>
      <c r="AN61" s="27" t="s">
        <v>71</v>
      </c>
      <c r="AO61" s="27"/>
      <c r="AP61" s="27" t="s">
        <v>71</v>
      </c>
      <c r="AQ61" s="27"/>
      <c r="AR61" s="27"/>
      <c r="AS61" s="11" t="s">
        <v>71</v>
      </c>
      <c r="AT61" s="52">
        <f>3229234</f>
        <v>3229234</v>
      </c>
      <c r="AU61" s="52"/>
      <c r="AV61" s="52"/>
      <c r="AW61" s="27" t="s">
        <v>71</v>
      </c>
      <c r="AX61" s="27"/>
      <c r="AY61" s="27" t="s">
        <v>71</v>
      </c>
      <c r="AZ61" s="27"/>
      <c r="BA61" s="27" t="s">
        <v>71</v>
      </c>
      <c r="BB61" s="27"/>
      <c r="BC61" s="27"/>
      <c r="BD61" s="27" t="s">
        <v>71</v>
      </c>
      <c r="BE61" s="27"/>
      <c r="BF61" s="11" t="s">
        <v>71</v>
      </c>
      <c r="BG61" s="11" t="s">
        <v>71</v>
      </c>
      <c r="BH61" s="11" t="s">
        <v>71</v>
      </c>
      <c r="BI61" s="11" t="s">
        <v>71</v>
      </c>
      <c r="BJ61" s="11" t="s">
        <v>71</v>
      </c>
      <c r="BK61" s="11" t="s">
        <v>71</v>
      </c>
      <c r="BL61" s="11" t="s">
        <v>71</v>
      </c>
      <c r="BM61" s="11" t="s">
        <v>71</v>
      </c>
      <c r="BN61" s="27" t="s">
        <v>71</v>
      </c>
      <c r="BO61" s="27"/>
      <c r="BP61" s="27"/>
      <c r="BQ61" s="12" t="s">
        <v>71</v>
      </c>
    </row>
    <row r="62" spans="1:69" s="1" customFormat="1" ht="24" customHeight="1">
      <c r="A62" s="53" t="s">
        <v>167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44" t="s">
        <v>69</v>
      </c>
      <c r="N62" s="44"/>
      <c r="O62" s="44"/>
      <c r="P62" s="44" t="s">
        <v>168</v>
      </c>
      <c r="Q62" s="44"/>
      <c r="R62" s="44"/>
      <c r="S62" s="44"/>
      <c r="T62" s="44"/>
      <c r="U62" s="52">
        <f t="shared" si="0"/>
        <v>0</v>
      </c>
      <c r="V62" s="52"/>
      <c r="W62" s="52"/>
      <c r="X62" s="27" t="s">
        <v>71</v>
      </c>
      <c r="Y62" s="27"/>
      <c r="Z62" s="27"/>
      <c r="AA62" s="27"/>
      <c r="AB62" s="52">
        <f t="shared" si="1"/>
        <v>0</v>
      </c>
      <c r="AC62" s="52"/>
      <c r="AD62" s="52"/>
      <c r="AE62" s="10">
        <f>238636</f>
        <v>238636</v>
      </c>
      <c r="AF62" s="11" t="s">
        <v>71</v>
      </c>
      <c r="AG62" s="27" t="s">
        <v>71</v>
      </c>
      <c r="AH62" s="27"/>
      <c r="AI62" s="27"/>
      <c r="AJ62" s="27" t="s">
        <v>71</v>
      </c>
      <c r="AK62" s="27"/>
      <c r="AL62" s="27" t="s">
        <v>71</v>
      </c>
      <c r="AM62" s="27"/>
      <c r="AN62" s="27" t="s">
        <v>71</v>
      </c>
      <c r="AO62" s="27"/>
      <c r="AP62" s="27" t="s">
        <v>71</v>
      </c>
      <c r="AQ62" s="27"/>
      <c r="AR62" s="27"/>
      <c r="AS62" s="11" t="s">
        <v>71</v>
      </c>
      <c r="AT62" s="52">
        <f>238636</f>
        <v>238636</v>
      </c>
      <c r="AU62" s="52"/>
      <c r="AV62" s="52"/>
      <c r="AW62" s="27" t="s">
        <v>71</v>
      </c>
      <c r="AX62" s="27"/>
      <c r="AY62" s="27" t="s">
        <v>71</v>
      </c>
      <c r="AZ62" s="27"/>
      <c r="BA62" s="27" t="s">
        <v>71</v>
      </c>
      <c r="BB62" s="27"/>
      <c r="BC62" s="27"/>
      <c r="BD62" s="27" t="s">
        <v>71</v>
      </c>
      <c r="BE62" s="27"/>
      <c r="BF62" s="11" t="s">
        <v>71</v>
      </c>
      <c r="BG62" s="11" t="s">
        <v>71</v>
      </c>
      <c r="BH62" s="11" t="s">
        <v>71</v>
      </c>
      <c r="BI62" s="11" t="s">
        <v>71</v>
      </c>
      <c r="BJ62" s="11" t="s">
        <v>71</v>
      </c>
      <c r="BK62" s="11" t="s">
        <v>71</v>
      </c>
      <c r="BL62" s="11" t="s">
        <v>71</v>
      </c>
      <c r="BM62" s="11" t="s">
        <v>71</v>
      </c>
      <c r="BN62" s="27" t="s">
        <v>71</v>
      </c>
      <c r="BO62" s="27"/>
      <c r="BP62" s="27"/>
      <c r="BQ62" s="12" t="s">
        <v>71</v>
      </c>
    </row>
    <row r="63" spans="1:69" s="1" customFormat="1" ht="33.75" customHeight="1">
      <c r="A63" s="53" t="s">
        <v>169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44" t="s">
        <v>69</v>
      </c>
      <c r="N63" s="44"/>
      <c r="O63" s="44"/>
      <c r="P63" s="44" t="s">
        <v>170</v>
      </c>
      <c r="Q63" s="44"/>
      <c r="R63" s="44"/>
      <c r="S63" s="44"/>
      <c r="T63" s="44"/>
      <c r="U63" s="52">
        <f t="shared" si="0"/>
        <v>0</v>
      </c>
      <c r="V63" s="52"/>
      <c r="W63" s="52"/>
      <c r="X63" s="27" t="s">
        <v>71</v>
      </c>
      <c r="Y63" s="27"/>
      <c r="Z63" s="27"/>
      <c r="AA63" s="27"/>
      <c r="AB63" s="52">
        <f t="shared" si="1"/>
        <v>0</v>
      </c>
      <c r="AC63" s="52"/>
      <c r="AD63" s="52"/>
      <c r="AE63" s="10">
        <f>238636</f>
        <v>238636</v>
      </c>
      <c r="AF63" s="11" t="s">
        <v>71</v>
      </c>
      <c r="AG63" s="27" t="s">
        <v>71</v>
      </c>
      <c r="AH63" s="27"/>
      <c r="AI63" s="27"/>
      <c r="AJ63" s="27" t="s">
        <v>71</v>
      </c>
      <c r="AK63" s="27"/>
      <c r="AL63" s="27" t="s">
        <v>71</v>
      </c>
      <c r="AM63" s="27"/>
      <c r="AN63" s="27" t="s">
        <v>71</v>
      </c>
      <c r="AO63" s="27"/>
      <c r="AP63" s="27" t="s">
        <v>71</v>
      </c>
      <c r="AQ63" s="27"/>
      <c r="AR63" s="27"/>
      <c r="AS63" s="11" t="s">
        <v>71</v>
      </c>
      <c r="AT63" s="52">
        <f>238636</f>
        <v>238636</v>
      </c>
      <c r="AU63" s="52"/>
      <c r="AV63" s="52"/>
      <c r="AW63" s="27" t="s">
        <v>71</v>
      </c>
      <c r="AX63" s="27"/>
      <c r="AY63" s="27" t="s">
        <v>71</v>
      </c>
      <c r="AZ63" s="27"/>
      <c r="BA63" s="27" t="s">
        <v>71</v>
      </c>
      <c r="BB63" s="27"/>
      <c r="BC63" s="27"/>
      <c r="BD63" s="27" t="s">
        <v>71</v>
      </c>
      <c r="BE63" s="27"/>
      <c r="BF63" s="11" t="s">
        <v>71</v>
      </c>
      <c r="BG63" s="11" t="s">
        <v>71</v>
      </c>
      <c r="BH63" s="11" t="s">
        <v>71</v>
      </c>
      <c r="BI63" s="11" t="s">
        <v>71</v>
      </c>
      <c r="BJ63" s="11" t="s">
        <v>71</v>
      </c>
      <c r="BK63" s="11" t="s">
        <v>71</v>
      </c>
      <c r="BL63" s="11" t="s">
        <v>71</v>
      </c>
      <c r="BM63" s="11" t="s">
        <v>71</v>
      </c>
      <c r="BN63" s="27" t="s">
        <v>71</v>
      </c>
      <c r="BO63" s="27"/>
      <c r="BP63" s="27"/>
      <c r="BQ63" s="12" t="s">
        <v>71</v>
      </c>
    </row>
    <row r="64" spans="1:69" s="1" customFormat="1" ht="33.75" customHeight="1">
      <c r="A64" s="53" t="s">
        <v>171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44" t="s">
        <v>69</v>
      </c>
      <c r="N64" s="44"/>
      <c r="O64" s="44"/>
      <c r="P64" s="44" t="s">
        <v>172</v>
      </c>
      <c r="Q64" s="44"/>
      <c r="R64" s="44"/>
      <c r="S64" s="44"/>
      <c r="T64" s="44"/>
      <c r="U64" s="52">
        <f t="shared" si="0"/>
        <v>0</v>
      </c>
      <c r="V64" s="52"/>
      <c r="W64" s="52"/>
      <c r="X64" s="27" t="s">
        <v>71</v>
      </c>
      <c r="Y64" s="27"/>
      <c r="Z64" s="27"/>
      <c r="AA64" s="27"/>
      <c r="AB64" s="52">
        <f t="shared" si="1"/>
        <v>0</v>
      </c>
      <c r="AC64" s="52"/>
      <c r="AD64" s="52"/>
      <c r="AE64" s="10">
        <f>238636</f>
        <v>238636</v>
      </c>
      <c r="AF64" s="11" t="s">
        <v>71</v>
      </c>
      <c r="AG64" s="27" t="s">
        <v>71</v>
      </c>
      <c r="AH64" s="27"/>
      <c r="AI64" s="27"/>
      <c r="AJ64" s="27" t="s">
        <v>71</v>
      </c>
      <c r="AK64" s="27"/>
      <c r="AL64" s="27" t="s">
        <v>71</v>
      </c>
      <c r="AM64" s="27"/>
      <c r="AN64" s="27" t="s">
        <v>71</v>
      </c>
      <c r="AO64" s="27"/>
      <c r="AP64" s="27" t="s">
        <v>71</v>
      </c>
      <c r="AQ64" s="27"/>
      <c r="AR64" s="27"/>
      <c r="AS64" s="11" t="s">
        <v>71</v>
      </c>
      <c r="AT64" s="52">
        <f>238636</f>
        <v>238636</v>
      </c>
      <c r="AU64" s="52"/>
      <c r="AV64" s="52"/>
      <c r="AW64" s="27" t="s">
        <v>71</v>
      </c>
      <c r="AX64" s="27"/>
      <c r="AY64" s="27" t="s">
        <v>71</v>
      </c>
      <c r="AZ64" s="27"/>
      <c r="BA64" s="27" t="s">
        <v>71</v>
      </c>
      <c r="BB64" s="27"/>
      <c r="BC64" s="27"/>
      <c r="BD64" s="27" t="s">
        <v>71</v>
      </c>
      <c r="BE64" s="27"/>
      <c r="BF64" s="11" t="s">
        <v>71</v>
      </c>
      <c r="BG64" s="11" t="s">
        <v>71</v>
      </c>
      <c r="BH64" s="11" t="s">
        <v>71</v>
      </c>
      <c r="BI64" s="11" t="s">
        <v>71</v>
      </c>
      <c r="BJ64" s="11" t="s">
        <v>71</v>
      </c>
      <c r="BK64" s="11" t="s">
        <v>71</v>
      </c>
      <c r="BL64" s="11" t="s">
        <v>71</v>
      </c>
      <c r="BM64" s="11" t="s">
        <v>71</v>
      </c>
      <c r="BN64" s="27" t="s">
        <v>71</v>
      </c>
      <c r="BO64" s="27"/>
      <c r="BP64" s="27"/>
      <c r="BQ64" s="12" t="s">
        <v>71</v>
      </c>
    </row>
    <row r="65" spans="1:69" s="1" customFormat="1" ht="13.5" customHeight="1">
      <c r="A65" s="53" t="s">
        <v>173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44" t="s">
        <v>69</v>
      </c>
      <c r="N65" s="44"/>
      <c r="O65" s="44"/>
      <c r="P65" s="44" t="s">
        <v>174</v>
      </c>
      <c r="Q65" s="44"/>
      <c r="R65" s="44"/>
      <c r="S65" s="44"/>
      <c r="T65" s="44"/>
      <c r="U65" s="52">
        <f>50000</f>
        <v>50000</v>
      </c>
      <c r="V65" s="52"/>
      <c r="W65" s="52"/>
      <c r="X65" s="27" t="s">
        <v>71</v>
      </c>
      <c r="Y65" s="27"/>
      <c r="Z65" s="27"/>
      <c r="AA65" s="27"/>
      <c r="AB65" s="52">
        <f>50000</f>
        <v>50000</v>
      </c>
      <c r="AC65" s="52"/>
      <c r="AD65" s="52"/>
      <c r="AE65" s="11" t="s">
        <v>71</v>
      </c>
      <c r="AF65" s="11" t="s">
        <v>71</v>
      </c>
      <c r="AG65" s="27" t="s">
        <v>71</v>
      </c>
      <c r="AH65" s="27"/>
      <c r="AI65" s="27"/>
      <c r="AJ65" s="27" t="s">
        <v>71</v>
      </c>
      <c r="AK65" s="27"/>
      <c r="AL65" s="27" t="s">
        <v>71</v>
      </c>
      <c r="AM65" s="27"/>
      <c r="AN65" s="27" t="s">
        <v>71</v>
      </c>
      <c r="AO65" s="27"/>
      <c r="AP65" s="27" t="s">
        <v>71</v>
      </c>
      <c r="AQ65" s="27"/>
      <c r="AR65" s="27"/>
      <c r="AS65" s="11" t="s">
        <v>71</v>
      </c>
      <c r="AT65" s="52">
        <f>50000</f>
        <v>50000</v>
      </c>
      <c r="AU65" s="52"/>
      <c r="AV65" s="52"/>
      <c r="AW65" s="27" t="s">
        <v>71</v>
      </c>
      <c r="AX65" s="27"/>
      <c r="AY65" s="27" t="s">
        <v>71</v>
      </c>
      <c r="AZ65" s="27"/>
      <c r="BA65" s="27" t="s">
        <v>71</v>
      </c>
      <c r="BB65" s="27"/>
      <c r="BC65" s="27"/>
      <c r="BD65" s="27" t="s">
        <v>71</v>
      </c>
      <c r="BE65" s="27"/>
      <c r="BF65" s="11" t="s">
        <v>71</v>
      </c>
      <c r="BG65" s="11" t="s">
        <v>71</v>
      </c>
      <c r="BH65" s="11" t="s">
        <v>71</v>
      </c>
      <c r="BI65" s="11" t="s">
        <v>71</v>
      </c>
      <c r="BJ65" s="11" t="s">
        <v>71</v>
      </c>
      <c r="BK65" s="11" t="s">
        <v>71</v>
      </c>
      <c r="BL65" s="11" t="s">
        <v>71</v>
      </c>
      <c r="BM65" s="11" t="s">
        <v>71</v>
      </c>
      <c r="BN65" s="27" t="s">
        <v>71</v>
      </c>
      <c r="BO65" s="27"/>
      <c r="BP65" s="27"/>
      <c r="BQ65" s="12" t="s">
        <v>71</v>
      </c>
    </row>
    <row r="66" spans="1:69" s="1" customFormat="1" ht="24" customHeight="1">
      <c r="A66" s="53" t="s">
        <v>175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44" t="s">
        <v>69</v>
      </c>
      <c r="N66" s="44"/>
      <c r="O66" s="44"/>
      <c r="P66" s="44" t="s">
        <v>176</v>
      </c>
      <c r="Q66" s="44"/>
      <c r="R66" s="44"/>
      <c r="S66" s="44"/>
      <c r="T66" s="44"/>
      <c r="U66" s="52">
        <f>50000</f>
        <v>50000</v>
      </c>
      <c r="V66" s="52"/>
      <c r="W66" s="52"/>
      <c r="X66" s="27" t="s">
        <v>71</v>
      </c>
      <c r="Y66" s="27"/>
      <c r="Z66" s="27"/>
      <c r="AA66" s="27"/>
      <c r="AB66" s="52">
        <f>50000</f>
        <v>50000</v>
      </c>
      <c r="AC66" s="52"/>
      <c r="AD66" s="52"/>
      <c r="AE66" s="11" t="s">
        <v>71</v>
      </c>
      <c r="AF66" s="11" t="s">
        <v>71</v>
      </c>
      <c r="AG66" s="27" t="s">
        <v>71</v>
      </c>
      <c r="AH66" s="27"/>
      <c r="AI66" s="27"/>
      <c r="AJ66" s="27" t="s">
        <v>71</v>
      </c>
      <c r="AK66" s="27"/>
      <c r="AL66" s="27" t="s">
        <v>71</v>
      </c>
      <c r="AM66" s="27"/>
      <c r="AN66" s="27" t="s">
        <v>71</v>
      </c>
      <c r="AO66" s="27"/>
      <c r="AP66" s="27" t="s">
        <v>71</v>
      </c>
      <c r="AQ66" s="27"/>
      <c r="AR66" s="27"/>
      <c r="AS66" s="11" t="s">
        <v>71</v>
      </c>
      <c r="AT66" s="52">
        <f>50000</f>
        <v>50000</v>
      </c>
      <c r="AU66" s="52"/>
      <c r="AV66" s="52"/>
      <c r="AW66" s="27" t="s">
        <v>71</v>
      </c>
      <c r="AX66" s="27"/>
      <c r="AY66" s="27" t="s">
        <v>71</v>
      </c>
      <c r="AZ66" s="27"/>
      <c r="BA66" s="27" t="s">
        <v>71</v>
      </c>
      <c r="BB66" s="27"/>
      <c r="BC66" s="27"/>
      <c r="BD66" s="27" t="s">
        <v>71</v>
      </c>
      <c r="BE66" s="27"/>
      <c r="BF66" s="11" t="s">
        <v>71</v>
      </c>
      <c r="BG66" s="11" t="s">
        <v>71</v>
      </c>
      <c r="BH66" s="11" t="s">
        <v>71</v>
      </c>
      <c r="BI66" s="11" t="s">
        <v>71</v>
      </c>
      <c r="BJ66" s="11" t="s">
        <v>71</v>
      </c>
      <c r="BK66" s="11" t="s">
        <v>71</v>
      </c>
      <c r="BL66" s="11" t="s">
        <v>71</v>
      </c>
      <c r="BM66" s="11" t="s">
        <v>71</v>
      </c>
      <c r="BN66" s="27" t="s">
        <v>71</v>
      </c>
      <c r="BO66" s="27"/>
      <c r="BP66" s="27"/>
      <c r="BQ66" s="12" t="s">
        <v>71</v>
      </c>
    </row>
    <row r="67" spans="1:69" s="1" customFormat="1" ht="24" customHeight="1">
      <c r="A67" s="53" t="s">
        <v>175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44" t="s">
        <v>69</v>
      </c>
      <c r="N67" s="44"/>
      <c r="O67" s="44"/>
      <c r="P67" s="44" t="s">
        <v>177</v>
      </c>
      <c r="Q67" s="44"/>
      <c r="R67" s="44"/>
      <c r="S67" s="44"/>
      <c r="T67" s="44"/>
      <c r="U67" s="52">
        <f>50000</f>
        <v>50000</v>
      </c>
      <c r="V67" s="52"/>
      <c r="W67" s="52"/>
      <c r="X67" s="27" t="s">
        <v>71</v>
      </c>
      <c r="Y67" s="27"/>
      <c r="Z67" s="27"/>
      <c r="AA67" s="27"/>
      <c r="AB67" s="52">
        <f>50000</f>
        <v>50000</v>
      </c>
      <c r="AC67" s="52"/>
      <c r="AD67" s="52"/>
      <c r="AE67" s="11" t="s">
        <v>71</v>
      </c>
      <c r="AF67" s="11" t="s">
        <v>71</v>
      </c>
      <c r="AG67" s="27" t="s">
        <v>71</v>
      </c>
      <c r="AH67" s="27"/>
      <c r="AI67" s="27"/>
      <c r="AJ67" s="27" t="s">
        <v>71</v>
      </c>
      <c r="AK67" s="27"/>
      <c r="AL67" s="27" t="s">
        <v>71</v>
      </c>
      <c r="AM67" s="27"/>
      <c r="AN67" s="27" t="s">
        <v>71</v>
      </c>
      <c r="AO67" s="27"/>
      <c r="AP67" s="27" t="s">
        <v>71</v>
      </c>
      <c r="AQ67" s="27"/>
      <c r="AR67" s="27"/>
      <c r="AS67" s="11" t="s">
        <v>71</v>
      </c>
      <c r="AT67" s="52">
        <f>50000</f>
        <v>50000</v>
      </c>
      <c r="AU67" s="52"/>
      <c r="AV67" s="52"/>
      <c r="AW67" s="27" t="s">
        <v>71</v>
      </c>
      <c r="AX67" s="27"/>
      <c r="AY67" s="27" t="s">
        <v>71</v>
      </c>
      <c r="AZ67" s="27"/>
      <c r="BA67" s="27" t="s">
        <v>71</v>
      </c>
      <c r="BB67" s="27"/>
      <c r="BC67" s="27"/>
      <c r="BD67" s="27" t="s">
        <v>71</v>
      </c>
      <c r="BE67" s="27"/>
      <c r="BF67" s="11" t="s">
        <v>71</v>
      </c>
      <c r="BG67" s="11" t="s">
        <v>71</v>
      </c>
      <c r="BH67" s="11" t="s">
        <v>71</v>
      </c>
      <c r="BI67" s="11" t="s">
        <v>71</v>
      </c>
      <c r="BJ67" s="11" t="s">
        <v>71</v>
      </c>
      <c r="BK67" s="11" t="s">
        <v>71</v>
      </c>
      <c r="BL67" s="11" t="s">
        <v>71</v>
      </c>
      <c r="BM67" s="11" t="s">
        <v>71</v>
      </c>
      <c r="BN67" s="27" t="s">
        <v>71</v>
      </c>
      <c r="BO67" s="27"/>
      <c r="BP67" s="27"/>
      <c r="BQ67" s="12" t="s">
        <v>71</v>
      </c>
    </row>
    <row r="68" spans="1:69" s="1" customFormat="1" ht="13.5" customHeight="1">
      <c r="A68" s="19" t="s">
        <v>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48" t="s">
        <v>9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</row>
    <row r="69" spans="1:69" s="1" customFormat="1" ht="15.75" customHeight="1">
      <c r="A69" s="49" t="s">
        <v>178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</row>
    <row r="70" spans="1:69" s="1" customFormat="1" ht="28.5" customHeight="1">
      <c r="A70" s="47" t="s">
        <v>21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 t="s">
        <v>22</v>
      </c>
      <c r="N70" s="47"/>
      <c r="O70" s="47"/>
      <c r="P70" s="47" t="s">
        <v>23</v>
      </c>
      <c r="Q70" s="47"/>
      <c r="R70" s="47"/>
      <c r="S70" s="47"/>
      <c r="T70" s="47"/>
      <c r="U70" s="47" t="s">
        <v>24</v>
      </c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 t="s">
        <v>38</v>
      </c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</row>
    <row r="71" spans="1:69" s="1" customFormat="1" ht="126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56" t="s">
        <v>25</v>
      </c>
      <c r="V71" s="56"/>
      <c r="W71" s="56"/>
      <c r="X71" s="56" t="s">
        <v>26</v>
      </c>
      <c r="Y71" s="56"/>
      <c r="Z71" s="56"/>
      <c r="AA71" s="56"/>
      <c r="AB71" s="56" t="s">
        <v>27</v>
      </c>
      <c r="AC71" s="56"/>
      <c r="AD71" s="56"/>
      <c r="AE71" s="6" t="s">
        <v>28</v>
      </c>
      <c r="AF71" s="6" t="s">
        <v>29</v>
      </c>
      <c r="AG71" s="56" t="s">
        <v>30</v>
      </c>
      <c r="AH71" s="56"/>
      <c r="AI71" s="56"/>
      <c r="AJ71" s="56" t="s">
        <v>31</v>
      </c>
      <c r="AK71" s="56"/>
      <c r="AL71" s="56" t="s">
        <v>32</v>
      </c>
      <c r="AM71" s="56"/>
      <c r="AN71" s="56" t="s">
        <v>33</v>
      </c>
      <c r="AO71" s="56"/>
      <c r="AP71" s="56" t="s">
        <v>34</v>
      </c>
      <c r="AQ71" s="56"/>
      <c r="AR71" s="56"/>
      <c r="AS71" s="6" t="s">
        <v>35</v>
      </c>
      <c r="AT71" s="56" t="s">
        <v>36</v>
      </c>
      <c r="AU71" s="56"/>
      <c r="AV71" s="56"/>
      <c r="AW71" s="56" t="s">
        <v>37</v>
      </c>
      <c r="AX71" s="56"/>
      <c r="AY71" s="56" t="s">
        <v>25</v>
      </c>
      <c r="AZ71" s="56"/>
      <c r="BA71" s="56" t="s">
        <v>26</v>
      </c>
      <c r="BB71" s="56"/>
      <c r="BC71" s="56"/>
      <c r="BD71" s="56" t="s">
        <v>27</v>
      </c>
      <c r="BE71" s="56"/>
      <c r="BF71" s="6" t="s">
        <v>28</v>
      </c>
      <c r="BG71" s="6" t="s">
        <v>29</v>
      </c>
      <c r="BH71" s="6" t="s">
        <v>30</v>
      </c>
      <c r="BI71" s="6" t="s">
        <v>31</v>
      </c>
      <c r="BJ71" s="6" t="s">
        <v>32</v>
      </c>
      <c r="BK71" s="6" t="s">
        <v>33</v>
      </c>
      <c r="BL71" s="6" t="s">
        <v>34</v>
      </c>
      <c r="BM71" s="6" t="s">
        <v>35</v>
      </c>
      <c r="BN71" s="56" t="s">
        <v>36</v>
      </c>
      <c r="BO71" s="56"/>
      <c r="BP71" s="56"/>
      <c r="BQ71" s="6" t="s">
        <v>37</v>
      </c>
    </row>
    <row r="72" spans="1:69" s="1" customFormat="1" ht="13.5" customHeight="1">
      <c r="A72" s="47" t="s">
        <v>39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 t="s">
        <v>40</v>
      </c>
      <c r="N72" s="47"/>
      <c r="O72" s="47"/>
      <c r="P72" s="47" t="s">
        <v>41</v>
      </c>
      <c r="Q72" s="47"/>
      <c r="R72" s="47"/>
      <c r="S72" s="47"/>
      <c r="T72" s="47"/>
      <c r="U72" s="47" t="s">
        <v>42</v>
      </c>
      <c r="V72" s="47"/>
      <c r="W72" s="47"/>
      <c r="X72" s="47" t="s">
        <v>43</v>
      </c>
      <c r="Y72" s="47"/>
      <c r="Z72" s="47"/>
      <c r="AA72" s="47"/>
      <c r="AB72" s="47" t="s">
        <v>44</v>
      </c>
      <c r="AC72" s="47"/>
      <c r="AD72" s="47"/>
      <c r="AE72" s="2" t="s">
        <v>45</v>
      </c>
      <c r="AF72" s="2" t="s">
        <v>46</v>
      </c>
      <c r="AG72" s="47" t="s">
        <v>47</v>
      </c>
      <c r="AH72" s="47"/>
      <c r="AI72" s="47"/>
      <c r="AJ72" s="47" t="s">
        <v>48</v>
      </c>
      <c r="AK72" s="47"/>
      <c r="AL72" s="47" t="s">
        <v>49</v>
      </c>
      <c r="AM72" s="47"/>
      <c r="AN72" s="47" t="s">
        <v>50</v>
      </c>
      <c r="AO72" s="47"/>
      <c r="AP72" s="47" t="s">
        <v>51</v>
      </c>
      <c r="AQ72" s="47"/>
      <c r="AR72" s="47"/>
      <c r="AS72" s="2" t="s">
        <v>52</v>
      </c>
      <c r="AT72" s="47" t="s">
        <v>53</v>
      </c>
      <c r="AU72" s="47"/>
      <c r="AV72" s="47"/>
      <c r="AW72" s="47" t="s">
        <v>54</v>
      </c>
      <c r="AX72" s="47"/>
      <c r="AY72" s="47" t="s">
        <v>55</v>
      </c>
      <c r="AZ72" s="47"/>
      <c r="BA72" s="47" t="s">
        <v>56</v>
      </c>
      <c r="BB72" s="47"/>
      <c r="BC72" s="47"/>
      <c r="BD72" s="47" t="s">
        <v>57</v>
      </c>
      <c r="BE72" s="47"/>
      <c r="BF72" s="2" t="s">
        <v>58</v>
      </c>
      <c r="BG72" s="2" t="s">
        <v>59</v>
      </c>
      <c r="BH72" s="2" t="s">
        <v>60</v>
      </c>
      <c r="BI72" s="2" t="s">
        <v>61</v>
      </c>
      <c r="BJ72" s="2" t="s">
        <v>62</v>
      </c>
      <c r="BK72" s="2" t="s">
        <v>63</v>
      </c>
      <c r="BL72" s="2" t="s">
        <v>64</v>
      </c>
      <c r="BM72" s="2" t="s">
        <v>65</v>
      </c>
      <c r="BN72" s="47" t="s">
        <v>66</v>
      </c>
      <c r="BO72" s="47"/>
      <c r="BP72" s="47"/>
      <c r="BQ72" s="2" t="s">
        <v>67</v>
      </c>
    </row>
    <row r="73" spans="1:69" s="1" customFormat="1" ht="24" customHeight="1">
      <c r="A73" s="53" t="s">
        <v>179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 t="s">
        <v>180</v>
      </c>
      <c r="N73" s="55"/>
      <c r="O73" s="55"/>
      <c r="P73" s="55" t="s">
        <v>70</v>
      </c>
      <c r="Q73" s="55"/>
      <c r="R73" s="55"/>
      <c r="S73" s="55"/>
      <c r="T73" s="55"/>
      <c r="U73" s="54">
        <f>34128650</f>
        <v>34128650</v>
      </c>
      <c r="V73" s="54"/>
      <c r="W73" s="54"/>
      <c r="X73" s="42" t="s">
        <v>71</v>
      </c>
      <c r="Y73" s="42"/>
      <c r="Z73" s="42"/>
      <c r="AA73" s="42"/>
      <c r="AB73" s="54">
        <f>34128650</f>
        <v>34128650</v>
      </c>
      <c r="AC73" s="54"/>
      <c r="AD73" s="54"/>
      <c r="AE73" s="7">
        <f>136664</f>
        <v>136664</v>
      </c>
      <c r="AF73" s="8" t="s">
        <v>71</v>
      </c>
      <c r="AG73" s="42" t="s">
        <v>71</v>
      </c>
      <c r="AH73" s="42"/>
      <c r="AI73" s="42"/>
      <c r="AJ73" s="42" t="s">
        <v>71</v>
      </c>
      <c r="AK73" s="42"/>
      <c r="AL73" s="42" t="s">
        <v>71</v>
      </c>
      <c r="AM73" s="42"/>
      <c r="AN73" s="42" t="s">
        <v>71</v>
      </c>
      <c r="AO73" s="42"/>
      <c r="AP73" s="42" t="s">
        <v>71</v>
      </c>
      <c r="AQ73" s="42"/>
      <c r="AR73" s="42"/>
      <c r="AS73" s="8" t="s">
        <v>71</v>
      </c>
      <c r="AT73" s="54">
        <f>34265314</f>
        <v>34265314</v>
      </c>
      <c r="AU73" s="54"/>
      <c r="AV73" s="54"/>
      <c r="AW73" s="42" t="s">
        <v>71</v>
      </c>
      <c r="AX73" s="42"/>
      <c r="AY73" s="54">
        <f>247248.21</f>
        <v>247248.21</v>
      </c>
      <c r="AZ73" s="54"/>
      <c r="BA73" s="42" t="s">
        <v>71</v>
      </c>
      <c r="BB73" s="42"/>
      <c r="BC73" s="42"/>
      <c r="BD73" s="54">
        <f>247248.21</f>
        <v>247248.21</v>
      </c>
      <c r="BE73" s="54"/>
      <c r="BF73" s="8" t="s">
        <v>71</v>
      </c>
      <c r="BG73" s="8" t="s">
        <v>71</v>
      </c>
      <c r="BH73" s="8" t="s">
        <v>71</v>
      </c>
      <c r="BI73" s="8" t="s">
        <v>71</v>
      </c>
      <c r="BJ73" s="8" t="s">
        <v>71</v>
      </c>
      <c r="BK73" s="8" t="s">
        <v>71</v>
      </c>
      <c r="BL73" s="8" t="s">
        <v>71</v>
      </c>
      <c r="BM73" s="8" t="s">
        <v>71</v>
      </c>
      <c r="BN73" s="54">
        <f>247248.21</f>
        <v>247248.21</v>
      </c>
      <c r="BO73" s="54"/>
      <c r="BP73" s="54"/>
      <c r="BQ73" s="9" t="s">
        <v>71</v>
      </c>
    </row>
    <row r="74" spans="1:69" s="1" customFormat="1" ht="13.5" customHeight="1">
      <c r="A74" s="53" t="s">
        <v>181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44" t="s">
        <v>180</v>
      </c>
      <c r="N74" s="44"/>
      <c r="O74" s="44"/>
      <c r="P74" s="61" t="s">
        <v>182</v>
      </c>
      <c r="Q74" s="61"/>
      <c r="R74" s="61"/>
      <c r="S74" s="61"/>
      <c r="T74" s="61"/>
      <c r="U74" s="52">
        <f>11991533</f>
        <v>11991533</v>
      </c>
      <c r="V74" s="52"/>
      <c r="W74" s="52"/>
      <c r="X74" s="27" t="s">
        <v>71</v>
      </c>
      <c r="Y74" s="27"/>
      <c r="Z74" s="27"/>
      <c r="AA74" s="27"/>
      <c r="AB74" s="52">
        <f>11991533</f>
        <v>11991533</v>
      </c>
      <c r="AC74" s="52"/>
      <c r="AD74" s="52"/>
      <c r="AE74" s="10">
        <f>86664</f>
        <v>86664</v>
      </c>
      <c r="AF74" s="11" t="s">
        <v>71</v>
      </c>
      <c r="AG74" s="27" t="s">
        <v>71</v>
      </c>
      <c r="AH74" s="27"/>
      <c r="AI74" s="27"/>
      <c r="AJ74" s="27" t="s">
        <v>71</v>
      </c>
      <c r="AK74" s="27"/>
      <c r="AL74" s="27" t="s">
        <v>71</v>
      </c>
      <c r="AM74" s="27"/>
      <c r="AN74" s="27" t="s">
        <v>71</v>
      </c>
      <c r="AO74" s="27"/>
      <c r="AP74" s="27" t="s">
        <v>71</v>
      </c>
      <c r="AQ74" s="27"/>
      <c r="AR74" s="27"/>
      <c r="AS74" s="11" t="s">
        <v>71</v>
      </c>
      <c r="AT74" s="52">
        <f>12078197</f>
        <v>12078197</v>
      </c>
      <c r="AU74" s="52"/>
      <c r="AV74" s="52"/>
      <c r="AW74" s="27" t="s">
        <v>71</v>
      </c>
      <c r="AX74" s="27"/>
      <c r="AY74" s="52">
        <f>166966.11</f>
        <v>166966.11</v>
      </c>
      <c r="AZ74" s="52"/>
      <c r="BA74" s="27" t="s">
        <v>71</v>
      </c>
      <c r="BB74" s="27"/>
      <c r="BC74" s="27"/>
      <c r="BD74" s="52">
        <f>166966.11</f>
        <v>166966.11</v>
      </c>
      <c r="BE74" s="52"/>
      <c r="BF74" s="11" t="s">
        <v>71</v>
      </c>
      <c r="BG74" s="11" t="s">
        <v>71</v>
      </c>
      <c r="BH74" s="11" t="s">
        <v>71</v>
      </c>
      <c r="BI74" s="11" t="s">
        <v>71</v>
      </c>
      <c r="BJ74" s="11" t="s">
        <v>71</v>
      </c>
      <c r="BK74" s="11" t="s">
        <v>71</v>
      </c>
      <c r="BL74" s="11" t="s">
        <v>71</v>
      </c>
      <c r="BM74" s="11" t="s">
        <v>71</v>
      </c>
      <c r="BN74" s="52">
        <f>166966.11</f>
        <v>166966.11</v>
      </c>
      <c r="BO74" s="52"/>
      <c r="BP74" s="52"/>
      <c r="BQ74" s="12" t="s">
        <v>71</v>
      </c>
    </row>
    <row r="75" spans="1:69" s="1" customFormat="1" ht="33.75" customHeight="1">
      <c r="A75" s="53" t="s">
        <v>183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44" t="s">
        <v>180</v>
      </c>
      <c r="N75" s="44"/>
      <c r="O75" s="44"/>
      <c r="P75" s="61" t="s">
        <v>184</v>
      </c>
      <c r="Q75" s="61"/>
      <c r="R75" s="61"/>
      <c r="S75" s="61"/>
      <c r="T75" s="61"/>
      <c r="U75" s="52">
        <f>1023929</f>
        <v>1023929</v>
      </c>
      <c r="V75" s="52"/>
      <c r="W75" s="52"/>
      <c r="X75" s="27" t="s">
        <v>71</v>
      </c>
      <c r="Y75" s="27"/>
      <c r="Z75" s="27"/>
      <c r="AA75" s="27"/>
      <c r="AB75" s="52">
        <f>1023929</f>
        <v>1023929</v>
      </c>
      <c r="AC75" s="52"/>
      <c r="AD75" s="52"/>
      <c r="AE75" s="11" t="s">
        <v>71</v>
      </c>
      <c r="AF75" s="11" t="s">
        <v>71</v>
      </c>
      <c r="AG75" s="27" t="s">
        <v>71</v>
      </c>
      <c r="AH75" s="27"/>
      <c r="AI75" s="27"/>
      <c r="AJ75" s="27" t="s">
        <v>71</v>
      </c>
      <c r="AK75" s="27"/>
      <c r="AL75" s="27" t="s">
        <v>71</v>
      </c>
      <c r="AM75" s="27"/>
      <c r="AN75" s="27" t="s">
        <v>71</v>
      </c>
      <c r="AO75" s="27"/>
      <c r="AP75" s="27" t="s">
        <v>71</v>
      </c>
      <c r="AQ75" s="27"/>
      <c r="AR75" s="27"/>
      <c r="AS75" s="11" t="s">
        <v>71</v>
      </c>
      <c r="AT75" s="52">
        <f>1023929</f>
        <v>1023929</v>
      </c>
      <c r="AU75" s="52"/>
      <c r="AV75" s="52"/>
      <c r="AW75" s="27" t="s">
        <v>71</v>
      </c>
      <c r="AX75" s="27"/>
      <c r="AY75" s="27" t="s">
        <v>71</v>
      </c>
      <c r="AZ75" s="27"/>
      <c r="BA75" s="27" t="s">
        <v>71</v>
      </c>
      <c r="BB75" s="27"/>
      <c r="BC75" s="27"/>
      <c r="BD75" s="27" t="s">
        <v>71</v>
      </c>
      <c r="BE75" s="27"/>
      <c r="BF75" s="11" t="s">
        <v>71</v>
      </c>
      <c r="BG75" s="11" t="s">
        <v>71</v>
      </c>
      <c r="BH75" s="11" t="s">
        <v>71</v>
      </c>
      <c r="BI75" s="11" t="s">
        <v>71</v>
      </c>
      <c r="BJ75" s="11" t="s">
        <v>71</v>
      </c>
      <c r="BK75" s="11" t="s">
        <v>71</v>
      </c>
      <c r="BL75" s="11" t="s">
        <v>71</v>
      </c>
      <c r="BM75" s="11" t="s">
        <v>71</v>
      </c>
      <c r="BN75" s="27" t="s">
        <v>71</v>
      </c>
      <c r="BO75" s="27"/>
      <c r="BP75" s="27"/>
      <c r="BQ75" s="12" t="s">
        <v>71</v>
      </c>
    </row>
    <row r="76" spans="1:69" s="1" customFormat="1" ht="54.75" customHeight="1">
      <c r="A76" s="53" t="s">
        <v>185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44" t="s">
        <v>180</v>
      </c>
      <c r="N76" s="44"/>
      <c r="O76" s="44"/>
      <c r="P76" s="61" t="s">
        <v>186</v>
      </c>
      <c r="Q76" s="61"/>
      <c r="R76" s="61"/>
      <c r="S76" s="61"/>
      <c r="T76" s="61"/>
      <c r="U76" s="52">
        <f>1023929</f>
        <v>1023929</v>
      </c>
      <c r="V76" s="52"/>
      <c r="W76" s="52"/>
      <c r="X76" s="27" t="s">
        <v>71</v>
      </c>
      <c r="Y76" s="27"/>
      <c r="Z76" s="27"/>
      <c r="AA76" s="27"/>
      <c r="AB76" s="52">
        <f>1023929</f>
        <v>1023929</v>
      </c>
      <c r="AC76" s="52"/>
      <c r="AD76" s="52"/>
      <c r="AE76" s="11" t="s">
        <v>71</v>
      </c>
      <c r="AF76" s="11" t="s">
        <v>71</v>
      </c>
      <c r="AG76" s="27" t="s">
        <v>71</v>
      </c>
      <c r="AH76" s="27"/>
      <c r="AI76" s="27"/>
      <c r="AJ76" s="27" t="s">
        <v>71</v>
      </c>
      <c r="AK76" s="27"/>
      <c r="AL76" s="27" t="s">
        <v>71</v>
      </c>
      <c r="AM76" s="27"/>
      <c r="AN76" s="27" t="s">
        <v>71</v>
      </c>
      <c r="AO76" s="27"/>
      <c r="AP76" s="27" t="s">
        <v>71</v>
      </c>
      <c r="AQ76" s="27"/>
      <c r="AR76" s="27"/>
      <c r="AS76" s="11" t="s">
        <v>71</v>
      </c>
      <c r="AT76" s="52">
        <f>1023929</f>
        <v>1023929</v>
      </c>
      <c r="AU76" s="52"/>
      <c r="AV76" s="52"/>
      <c r="AW76" s="27" t="s">
        <v>71</v>
      </c>
      <c r="AX76" s="27"/>
      <c r="AY76" s="27" t="s">
        <v>71</v>
      </c>
      <c r="AZ76" s="27"/>
      <c r="BA76" s="27" t="s">
        <v>71</v>
      </c>
      <c r="BB76" s="27"/>
      <c r="BC76" s="27"/>
      <c r="BD76" s="27" t="s">
        <v>71</v>
      </c>
      <c r="BE76" s="27"/>
      <c r="BF76" s="11" t="s">
        <v>71</v>
      </c>
      <c r="BG76" s="11" t="s">
        <v>71</v>
      </c>
      <c r="BH76" s="11" t="s">
        <v>71</v>
      </c>
      <c r="BI76" s="11" t="s">
        <v>71</v>
      </c>
      <c r="BJ76" s="11" t="s">
        <v>71</v>
      </c>
      <c r="BK76" s="11" t="s">
        <v>71</v>
      </c>
      <c r="BL76" s="11" t="s">
        <v>71</v>
      </c>
      <c r="BM76" s="11" t="s">
        <v>71</v>
      </c>
      <c r="BN76" s="27" t="s">
        <v>71</v>
      </c>
      <c r="BO76" s="27"/>
      <c r="BP76" s="27"/>
      <c r="BQ76" s="12" t="s">
        <v>71</v>
      </c>
    </row>
    <row r="77" spans="1:69" s="1" customFormat="1" ht="24" customHeight="1">
      <c r="A77" s="53" t="s">
        <v>187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44" t="s">
        <v>180</v>
      </c>
      <c r="N77" s="44"/>
      <c r="O77" s="44"/>
      <c r="P77" s="61" t="s">
        <v>188</v>
      </c>
      <c r="Q77" s="61"/>
      <c r="R77" s="61"/>
      <c r="S77" s="61"/>
      <c r="T77" s="61"/>
      <c r="U77" s="52">
        <f>1023929</f>
        <v>1023929</v>
      </c>
      <c r="V77" s="52"/>
      <c r="W77" s="52"/>
      <c r="X77" s="27" t="s">
        <v>71</v>
      </c>
      <c r="Y77" s="27"/>
      <c r="Z77" s="27"/>
      <c r="AA77" s="27"/>
      <c r="AB77" s="52">
        <f>1023929</f>
        <v>1023929</v>
      </c>
      <c r="AC77" s="52"/>
      <c r="AD77" s="52"/>
      <c r="AE77" s="11" t="s">
        <v>71</v>
      </c>
      <c r="AF77" s="11" t="s">
        <v>71</v>
      </c>
      <c r="AG77" s="27" t="s">
        <v>71</v>
      </c>
      <c r="AH77" s="27"/>
      <c r="AI77" s="27"/>
      <c r="AJ77" s="27" t="s">
        <v>71</v>
      </c>
      <c r="AK77" s="27"/>
      <c r="AL77" s="27" t="s">
        <v>71</v>
      </c>
      <c r="AM77" s="27"/>
      <c r="AN77" s="27" t="s">
        <v>71</v>
      </c>
      <c r="AO77" s="27"/>
      <c r="AP77" s="27" t="s">
        <v>71</v>
      </c>
      <c r="AQ77" s="27"/>
      <c r="AR77" s="27"/>
      <c r="AS77" s="11" t="s">
        <v>71</v>
      </c>
      <c r="AT77" s="52">
        <f>1023929</f>
        <v>1023929</v>
      </c>
      <c r="AU77" s="52"/>
      <c r="AV77" s="52"/>
      <c r="AW77" s="27" t="s">
        <v>71</v>
      </c>
      <c r="AX77" s="27"/>
      <c r="AY77" s="27" t="s">
        <v>71</v>
      </c>
      <c r="AZ77" s="27"/>
      <c r="BA77" s="27" t="s">
        <v>71</v>
      </c>
      <c r="BB77" s="27"/>
      <c r="BC77" s="27"/>
      <c r="BD77" s="27" t="s">
        <v>71</v>
      </c>
      <c r="BE77" s="27"/>
      <c r="BF77" s="11" t="s">
        <v>71</v>
      </c>
      <c r="BG77" s="11" t="s">
        <v>71</v>
      </c>
      <c r="BH77" s="11" t="s">
        <v>71</v>
      </c>
      <c r="BI77" s="11" t="s">
        <v>71</v>
      </c>
      <c r="BJ77" s="11" t="s">
        <v>71</v>
      </c>
      <c r="BK77" s="11" t="s">
        <v>71</v>
      </c>
      <c r="BL77" s="11" t="s">
        <v>71</v>
      </c>
      <c r="BM77" s="11" t="s">
        <v>71</v>
      </c>
      <c r="BN77" s="27" t="s">
        <v>71</v>
      </c>
      <c r="BO77" s="27"/>
      <c r="BP77" s="27"/>
      <c r="BQ77" s="12" t="s">
        <v>71</v>
      </c>
    </row>
    <row r="78" spans="1:69" s="1" customFormat="1" ht="24" customHeight="1">
      <c r="A78" s="53" t="s">
        <v>189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44" t="s">
        <v>180</v>
      </c>
      <c r="N78" s="44"/>
      <c r="O78" s="44"/>
      <c r="P78" s="61" t="s">
        <v>190</v>
      </c>
      <c r="Q78" s="61"/>
      <c r="R78" s="61"/>
      <c r="S78" s="61"/>
      <c r="T78" s="61"/>
      <c r="U78" s="52">
        <f>786428</f>
        <v>786428</v>
      </c>
      <c r="V78" s="52"/>
      <c r="W78" s="52"/>
      <c r="X78" s="27" t="s">
        <v>71</v>
      </c>
      <c r="Y78" s="27"/>
      <c r="Z78" s="27"/>
      <c r="AA78" s="27"/>
      <c r="AB78" s="52">
        <f>786428</f>
        <v>786428</v>
      </c>
      <c r="AC78" s="52"/>
      <c r="AD78" s="52"/>
      <c r="AE78" s="11" t="s">
        <v>71</v>
      </c>
      <c r="AF78" s="11" t="s">
        <v>71</v>
      </c>
      <c r="AG78" s="27" t="s">
        <v>71</v>
      </c>
      <c r="AH78" s="27"/>
      <c r="AI78" s="27"/>
      <c r="AJ78" s="27" t="s">
        <v>71</v>
      </c>
      <c r="AK78" s="27"/>
      <c r="AL78" s="27" t="s">
        <v>71</v>
      </c>
      <c r="AM78" s="27"/>
      <c r="AN78" s="27" t="s">
        <v>71</v>
      </c>
      <c r="AO78" s="27"/>
      <c r="AP78" s="27" t="s">
        <v>71</v>
      </c>
      <c r="AQ78" s="27"/>
      <c r="AR78" s="27"/>
      <c r="AS78" s="11" t="s">
        <v>71</v>
      </c>
      <c r="AT78" s="52">
        <f>786428</f>
        <v>786428</v>
      </c>
      <c r="AU78" s="52"/>
      <c r="AV78" s="52"/>
      <c r="AW78" s="27" t="s">
        <v>71</v>
      </c>
      <c r="AX78" s="27"/>
      <c r="AY78" s="27" t="s">
        <v>71</v>
      </c>
      <c r="AZ78" s="27"/>
      <c r="BA78" s="27" t="s">
        <v>71</v>
      </c>
      <c r="BB78" s="27"/>
      <c r="BC78" s="27"/>
      <c r="BD78" s="27" t="s">
        <v>71</v>
      </c>
      <c r="BE78" s="27"/>
      <c r="BF78" s="11" t="s">
        <v>71</v>
      </c>
      <c r="BG78" s="11" t="s">
        <v>71</v>
      </c>
      <c r="BH78" s="11" t="s">
        <v>71</v>
      </c>
      <c r="BI78" s="11" t="s">
        <v>71</v>
      </c>
      <c r="BJ78" s="11" t="s">
        <v>71</v>
      </c>
      <c r="BK78" s="11" t="s">
        <v>71</v>
      </c>
      <c r="BL78" s="11" t="s">
        <v>71</v>
      </c>
      <c r="BM78" s="11" t="s">
        <v>71</v>
      </c>
      <c r="BN78" s="27" t="s">
        <v>71</v>
      </c>
      <c r="BO78" s="27"/>
      <c r="BP78" s="27"/>
      <c r="BQ78" s="12" t="s">
        <v>71</v>
      </c>
    </row>
    <row r="79" spans="1:69" s="1" customFormat="1" ht="33.75" customHeight="1">
      <c r="A79" s="53" t="s">
        <v>191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44" t="s">
        <v>180</v>
      </c>
      <c r="N79" s="44"/>
      <c r="O79" s="44"/>
      <c r="P79" s="61" t="s">
        <v>192</v>
      </c>
      <c r="Q79" s="61"/>
      <c r="R79" s="61"/>
      <c r="S79" s="61"/>
      <c r="T79" s="61"/>
      <c r="U79" s="52">
        <f>237501</f>
        <v>237501</v>
      </c>
      <c r="V79" s="52"/>
      <c r="W79" s="52"/>
      <c r="X79" s="27" t="s">
        <v>71</v>
      </c>
      <c r="Y79" s="27"/>
      <c r="Z79" s="27"/>
      <c r="AA79" s="27"/>
      <c r="AB79" s="52">
        <f>237501</f>
        <v>237501</v>
      </c>
      <c r="AC79" s="52"/>
      <c r="AD79" s="52"/>
      <c r="AE79" s="11" t="s">
        <v>71</v>
      </c>
      <c r="AF79" s="11" t="s">
        <v>71</v>
      </c>
      <c r="AG79" s="27" t="s">
        <v>71</v>
      </c>
      <c r="AH79" s="27"/>
      <c r="AI79" s="27"/>
      <c r="AJ79" s="27" t="s">
        <v>71</v>
      </c>
      <c r="AK79" s="27"/>
      <c r="AL79" s="27" t="s">
        <v>71</v>
      </c>
      <c r="AM79" s="27"/>
      <c r="AN79" s="27" t="s">
        <v>71</v>
      </c>
      <c r="AO79" s="27"/>
      <c r="AP79" s="27" t="s">
        <v>71</v>
      </c>
      <c r="AQ79" s="27"/>
      <c r="AR79" s="27"/>
      <c r="AS79" s="11" t="s">
        <v>71</v>
      </c>
      <c r="AT79" s="52">
        <f>237501</f>
        <v>237501</v>
      </c>
      <c r="AU79" s="52"/>
      <c r="AV79" s="52"/>
      <c r="AW79" s="27" t="s">
        <v>71</v>
      </c>
      <c r="AX79" s="27"/>
      <c r="AY79" s="27" t="s">
        <v>71</v>
      </c>
      <c r="AZ79" s="27"/>
      <c r="BA79" s="27" t="s">
        <v>71</v>
      </c>
      <c r="BB79" s="27"/>
      <c r="BC79" s="27"/>
      <c r="BD79" s="27" t="s">
        <v>71</v>
      </c>
      <c r="BE79" s="27"/>
      <c r="BF79" s="11" t="s">
        <v>71</v>
      </c>
      <c r="BG79" s="11" t="s">
        <v>71</v>
      </c>
      <c r="BH79" s="11" t="s">
        <v>71</v>
      </c>
      <c r="BI79" s="11" t="s">
        <v>71</v>
      </c>
      <c r="BJ79" s="11" t="s">
        <v>71</v>
      </c>
      <c r="BK79" s="11" t="s">
        <v>71</v>
      </c>
      <c r="BL79" s="11" t="s">
        <v>71</v>
      </c>
      <c r="BM79" s="11" t="s">
        <v>71</v>
      </c>
      <c r="BN79" s="27" t="s">
        <v>71</v>
      </c>
      <c r="BO79" s="27"/>
      <c r="BP79" s="27"/>
      <c r="BQ79" s="12" t="s">
        <v>71</v>
      </c>
    </row>
    <row r="80" spans="1:69" s="1" customFormat="1" ht="45" customHeight="1">
      <c r="A80" s="53" t="s">
        <v>193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44" t="s">
        <v>180</v>
      </c>
      <c r="N80" s="44"/>
      <c r="O80" s="44"/>
      <c r="P80" s="61" t="s">
        <v>194</v>
      </c>
      <c r="Q80" s="61"/>
      <c r="R80" s="61"/>
      <c r="S80" s="61"/>
      <c r="T80" s="61"/>
      <c r="U80" s="52">
        <f>5728407</f>
        <v>5728407</v>
      </c>
      <c r="V80" s="52"/>
      <c r="W80" s="52"/>
      <c r="X80" s="27" t="s">
        <v>71</v>
      </c>
      <c r="Y80" s="27"/>
      <c r="Z80" s="27"/>
      <c r="AA80" s="27"/>
      <c r="AB80" s="52">
        <f>5728407</f>
        <v>5728407</v>
      </c>
      <c r="AC80" s="52"/>
      <c r="AD80" s="52"/>
      <c r="AE80" s="11" t="s">
        <v>71</v>
      </c>
      <c r="AF80" s="11" t="s">
        <v>71</v>
      </c>
      <c r="AG80" s="27" t="s">
        <v>71</v>
      </c>
      <c r="AH80" s="27"/>
      <c r="AI80" s="27"/>
      <c r="AJ80" s="27" t="s">
        <v>71</v>
      </c>
      <c r="AK80" s="27"/>
      <c r="AL80" s="27" t="s">
        <v>71</v>
      </c>
      <c r="AM80" s="27"/>
      <c r="AN80" s="27" t="s">
        <v>71</v>
      </c>
      <c r="AO80" s="27"/>
      <c r="AP80" s="27" t="s">
        <v>71</v>
      </c>
      <c r="AQ80" s="27"/>
      <c r="AR80" s="27"/>
      <c r="AS80" s="11" t="s">
        <v>71</v>
      </c>
      <c r="AT80" s="52">
        <f>5728407</f>
        <v>5728407</v>
      </c>
      <c r="AU80" s="52"/>
      <c r="AV80" s="52"/>
      <c r="AW80" s="27" t="s">
        <v>71</v>
      </c>
      <c r="AX80" s="27"/>
      <c r="AY80" s="52">
        <f>97632.8</f>
        <v>97632.8</v>
      </c>
      <c r="AZ80" s="52"/>
      <c r="BA80" s="27" t="s">
        <v>71</v>
      </c>
      <c r="BB80" s="27"/>
      <c r="BC80" s="27"/>
      <c r="BD80" s="52">
        <f>97632.8</f>
        <v>97632.8</v>
      </c>
      <c r="BE80" s="52"/>
      <c r="BF80" s="11" t="s">
        <v>71</v>
      </c>
      <c r="BG80" s="11" t="s">
        <v>71</v>
      </c>
      <c r="BH80" s="11" t="s">
        <v>71</v>
      </c>
      <c r="BI80" s="11" t="s">
        <v>71</v>
      </c>
      <c r="BJ80" s="11" t="s">
        <v>71</v>
      </c>
      <c r="BK80" s="11" t="s">
        <v>71</v>
      </c>
      <c r="BL80" s="11" t="s">
        <v>71</v>
      </c>
      <c r="BM80" s="11" t="s">
        <v>71</v>
      </c>
      <c r="BN80" s="52">
        <f>97632.8</f>
        <v>97632.8</v>
      </c>
      <c r="BO80" s="52"/>
      <c r="BP80" s="52"/>
      <c r="BQ80" s="12" t="s">
        <v>71</v>
      </c>
    </row>
    <row r="81" spans="1:69" s="1" customFormat="1" ht="54.75" customHeight="1">
      <c r="A81" s="53" t="s">
        <v>185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44" t="s">
        <v>180</v>
      </c>
      <c r="N81" s="44"/>
      <c r="O81" s="44"/>
      <c r="P81" s="61" t="s">
        <v>195</v>
      </c>
      <c r="Q81" s="61"/>
      <c r="R81" s="61"/>
      <c r="S81" s="61"/>
      <c r="T81" s="61"/>
      <c r="U81" s="52">
        <f>4223347</f>
        <v>4223347</v>
      </c>
      <c r="V81" s="52"/>
      <c r="W81" s="52"/>
      <c r="X81" s="27" t="s">
        <v>71</v>
      </c>
      <c r="Y81" s="27"/>
      <c r="Z81" s="27"/>
      <c r="AA81" s="27"/>
      <c r="AB81" s="52">
        <f>4223347</f>
        <v>4223347</v>
      </c>
      <c r="AC81" s="52"/>
      <c r="AD81" s="52"/>
      <c r="AE81" s="11" t="s">
        <v>71</v>
      </c>
      <c r="AF81" s="11" t="s">
        <v>71</v>
      </c>
      <c r="AG81" s="27" t="s">
        <v>71</v>
      </c>
      <c r="AH81" s="27"/>
      <c r="AI81" s="27"/>
      <c r="AJ81" s="27" t="s">
        <v>71</v>
      </c>
      <c r="AK81" s="27"/>
      <c r="AL81" s="27" t="s">
        <v>71</v>
      </c>
      <c r="AM81" s="27"/>
      <c r="AN81" s="27" t="s">
        <v>71</v>
      </c>
      <c r="AO81" s="27"/>
      <c r="AP81" s="27" t="s">
        <v>71</v>
      </c>
      <c r="AQ81" s="27"/>
      <c r="AR81" s="27"/>
      <c r="AS81" s="11" t="s">
        <v>71</v>
      </c>
      <c r="AT81" s="52">
        <f>4223347</f>
        <v>4223347</v>
      </c>
      <c r="AU81" s="52"/>
      <c r="AV81" s="52"/>
      <c r="AW81" s="27" t="s">
        <v>71</v>
      </c>
      <c r="AX81" s="27"/>
      <c r="AY81" s="52">
        <f>51000</f>
        <v>51000</v>
      </c>
      <c r="AZ81" s="52"/>
      <c r="BA81" s="27" t="s">
        <v>71</v>
      </c>
      <c r="BB81" s="27"/>
      <c r="BC81" s="27"/>
      <c r="BD81" s="52">
        <f>51000</f>
        <v>51000</v>
      </c>
      <c r="BE81" s="52"/>
      <c r="BF81" s="11" t="s">
        <v>71</v>
      </c>
      <c r="BG81" s="11" t="s">
        <v>71</v>
      </c>
      <c r="BH81" s="11" t="s">
        <v>71</v>
      </c>
      <c r="BI81" s="11" t="s">
        <v>71</v>
      </c>
      <c r="BJ81" s="11" t="s">
        <v>71</v>
      </c>
      <c r="BK81" s="11" t="s">
        <v>71</v>
      </c>
      <c r="BL81" s="11" t="s">
        <v>71</v>
      </c>
      <c r="BM81" s="11" t="s">
        <v>71</v>
      </c>
      <c r="BN81" s="52">
        <f>51000</f>
        <v>51000</v>
      </c>
      <c r="BO81" s="52"/>
      <c r="BP81" s="52"/>
      <c r="BQ81" s="12" t="s">
        <v>71</v>
      </c>
    </row>
    <row r="82" spans="1:69" s="1" customFormat="1" ht="24" customHeight="1">
      <c r="A82" s="53" t="s">
        <v>187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44" t="s">
        <v>180</v>
      </c>
      <c r="N82" s="44"/>
      <c r="O82" s="44"/>
      <c r="P82" s="61" t="s">
        <v>196</v>
      </c>
      <c r="Q82" s="61"/>
      <c r="R82" s="61"/>
      <c r="S82" s="61"/>
      <c r="T82" s="61"/>
      <c r="U82" s="52">
        <f>4223347</f>
        <v>4223347</v>
      </c>
      <c r="V82" s="52"/>
      <c r="W82" s="52"/>
      <c r="X82" s="27" t="s">
        <v>71</v>
      </c>
      <c r="Y82" s="27"/>
      <c r="Z82" s="27"/>
      <c r="AA82" s="27"/>
      <c r="AB82" s="52">
        <f>4223347</f>
        <v>4223347</v>
      </c>
      <c r="AC82" s="52"/>
      <c r="AD82" s="52"/>
      <c r="AE82" s="11" t="s">
        <v>71</v>
      </c>
      <c r="AF82" s="11" t="s">
        <v>71</v>
      </c>
      <c r="AG82" s="27" t="s">
        <v>71</v>
      </c>
      <c r="AH82" s="27"/>
      <c r="AI82" s="27"/>
      <c r="AJ82" s="27" t="s">
        <v>71</v>
      </c>
      <c r="AK82" s="27"/>
      <c r="AL82" s="27" t="s">
        <v>71</v>
      </c>
      <c r="AM82" s="27"/>
      <c r="AN82" s="27" t="s">
        <v>71</v>
      </c>
      <c r="AO82" s="27"/>
      <c r="AP82" s="27" t="s">
        <v>71</v>
      </c>
      <c r="AQ82" s="27"/>
      <c r="AR82" s="27"/>
      <c r="AS82" s="11" t="s">
        <v>71</v>
      </c>
      <c r="AT82" s="52">
        <f>4223347</f>
        <v>4223347</v>
      </c>
      <c r="AU82" s="52"/>
      <c r="AV82" s="52"/>
      <c r="AW82" s="27" t="s">
        <v>71</v>
      </c>
      <c r="AX82" s="27"/>
      <c r="AY82" s="52">
        <f>51000</f>
        <v>51000</v>
      </c>
      <c r="AZ82" s="52"/>
      <c r="BA82" s="27" t="s">
        <v>71</v>
      </c>
      <c r="BB82" s="27"/>
      <c r="BC82" s="27"/>
      <c r="BD82" s="52">
        <f>51000</f>
        <v>51000</v>
      </c>
      <c r="BE82" s="52"/>
      <c r="BF82" s="11" t="s">
        <v>71</v>
      </c>
      <c r="BG82" s="11" t="s">
        <v>71</v>
      </c>
      <c r="BH82" s="11" t="s">
        <v>71</v>
      </c>
      <c r="BI82" s="11" t="s">
        <v>71</v>
      </c>
      <c r="BJ82" s="11" t="s">
        <v>71</v>
      </c>
      <c r="BK82" s="11" t="s">
        <v>71</v>
      </c>
      <c r="BL82" s="11" t="s">
        <v>71</v>
      </c>
      <c r="BM82" s="11" t="s">
        <v>71</v>
      </c>
      <c r="BN82" s="52">
        <f>51000</f>
        <v>51000</v>
      </c>
      <c r="BO82" s="52"/>
      <c r="BP82" s="52"/>
      <c r="BQ82" s="12" t="s">
        <v>71</v>
      </c>
    </row>
    <row r="83" spans="1:69" s="1" customFormat="1" ht="24" customHeight="1">
      <c r="A83" s="53" t="s">
        <v>189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44" t="s">
        <v>180</v>
      </c>
      <c r="N83" s="44"/>
      <c r="O83" s="44"/>
      <c r="P83" s="61" t="s">
        <v>197</v>
      </c>
      <c r="Q83" s="61"/>
      <c r="R83" s="61"/>
      <c r="S83" s="61"/>
      <c r="T83" s="61"/>
      <c r="U83" s="52">
        <f>3243738</f>
        <v>3243738</v>
      </c>
      <c r="V83" s="52"/>
      <c r="W83" s="52"/>
      <c r="X83" s="27" t="s">
        <v>71</v>
      </c>
      <c r="Y83" s="27"/>
      <c r="Z83" s="27"/>
      <c r="AA83" s="27"/>
      <c r="AB83" s="52">
        <f>3243738</f>
        <v>3243738</v>
      </c>
      <c r="AC83" s="52"/>
      <c r="AD83" s="52"/>
      <c r="AE83" s="11" t="s">
        <v>71</v>
      </c>
      <c r="AF83" s="11" t="s">
        <v>71</v>
      </c>
      <c r="AG83" s="27" t="s">
        <v>71</v>
      </c>
      <c r="AH83" s="27"/>
      <c r="AI83" s="27"/>
      <c r="AJ83" s="27" t="s">
        <v>71</v>
      </c>
      <c r="AK83" s="27"/>
      <c r="AL83" s="27" t="s">
        <v>71</v>
      </c>
      <c r="AM83" s="27"/>
      <c r="AN83" s="27" t="s">
        <v>71</v>
      </c>
      <c r="AO83" s="27"/>
      <c r="AP83" s="27" t="s">
        <v>71</v>
      </c>
      <c r="AQ83" s="27"/>
      <c r="AR83" s="27"/>
      <c r="AS83" s="11" t="s">
        <v>71</v>
      </c>
      <c r="AT83" s="52">
        <f>3243738</f>
        <v>3243738</v>
      </c>
      <c r="AU83" s="52"/>
      <c r="AV83" s="52"/>
      <c r="AW83" s="27" t="s">
        <v>71</v>
      </c>
      <c r="AX83" s="27"/>
      <c r="AY83" s="52">
        <f>51000</f>
        <v>51000</v>
      </c>
      <c r="AZ83" s="52"/>
      <c r="BA83" s="27" t="s">
        <v>71</v>
      </c>
      <c r="BB83" s="27"/>
      <c r="BC83" s="27"/>
      <c r="BD83" s="52">
        <f>51000</f>
        <v>51000</v>
      </c>
      <c r="BE83" s="52"/>
      <c r="BF83" s="11" t="s">
        <v>71</v>
      </c>
      <c r="BG83" s="11" t="s">
        <v>71</v>
      </c>
      <c r="BH83" s="11" t="s">
        <v>71</v>
      </c>
      <c r="BI83" s="11" t="s">
        <v>71</v>
      </c>
      <c r="BJ83" s="11" t="s">
        <v>71</v>
      </c>
      <c r="BK83" s="11" t="s">
        <v>71</v>
      </c>
      <c r="BL83" s="11" t="s">
        <v>71</v>
      </c>
      <c r="BM83" s="11" t="s">
        <v>71</v>
      </c>
      <c r="BN83" s="52">
        <f>51000</f>
        <v>51000</v>
      </c>
      <c r="BO83" s="52"/>
      <c r="BP83" s="52"/>
      <c r="BQ83" s="12" t="s">
        <v>71</v>
      </c>
    </row>
    <row r="84" spans="1:69" s="1" customFormat="1" ht="33.75" customHeight="1">
      <c r="A84" s="53" t="s">
        <v>191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44" t="s">
        <v>180</v>
      </c>
      <c r="N84" s="44"/>
      <c r="O84" s="44"/>
      <c r="P84" s="61" t="s">
        <v>198</v>
      </c>
      <c r="Q84" s="61"/>
      <c r="R84" s="61"/>
      <c r="S84" s="61"/>
      <c r="T84" s="61"/>
      <c r="U84" s="52">
        <f>979609</f>
        <v>979609</v>
      </c>
      <c r="V84" s="52"/>
      <c r="W84" s="52"/>
      <c r="X84" s="27" t="s">
        <v>71</v>
      </c>
      <c r="Y84" s="27"/>
      <c r="Z84" s="27"/>
      <c r="AA84" s="27"/>
      <c r="AB84" s="52">
        <f>979609</f>
        <v>979609</v>
      </c>
      <c r="AC84" s="52"/>
      <c r="AD84" s="52"/>
      <c r="AE84" s="11" t="s">
        <v>71</v>
      </c>
      <c r="AF84" s="11" t="s">
        <v>71</v>
      </c>
      <c r="AG84" s="27" t="s">
        <v>71</v>
      </c>
      <c r="AH84" s="27"/>
      <c r="AI84" s="27"/>
      <c r="AJ84" s="27" t="s">
        <v>71</v>
      </c>
      <c r="AK84" s="27"/>
      <c r="AL84" s="27" t="s">
        <v>71</v>
      </c>
      <c r="AM84" s="27"/>
      <c r="AN84" s="27" t="s">
        <v>71</v>
      </c>
      <c r="AO84" s="27"/>
      <c r="AP84" s="27" t="s">
        <v>71</v>
      </c>
      <c r="AQ84" s="27"/>
      <c r="AR84" s="27"/>
      <c r="AS84" s="11" t="s">
        <v>71</v>
      </c>
      <c r="AT84" s="52">
        <f>979609</f>
        <v>979609</v>
      </c>
      <c r="AU84" s="52"/>
      <c r="AV84" s="52"/>
      <c r="AW84" s="27" t="s">
        <v>71</v>
      </c>
      <c r="AX84" s="27"/>
      <c r="AY84" s="27" t="s">
        <v>71</v>
      </c>
      <c r="AZ84" s="27"/>
      <c r="BA84" s="27" t="s">
        <v>71</v>
      </c>
      <c r="BB84" s="27"/>
      <c r="BC84" s="27"/>
      <c r="BD84" s="27" t="s">
        <v>71</v>
      </c>
      <c r="BE84" s="27"/>
      <c r="BF84" s="11" t="s">
        <v>71</v>
      </c>
      <c r="BG84" s="11" t="s">
        <v>71</v>
      </c>
      <c r="BH84" s="11" t="s">
        <v>71</v>
      </c>
      <c r="BI84" s="11" t="s">
        <v>71</v>
      </c>
      <c r="BJ84" s="11" t="s">
        <v>71</v>
      </c>
      <c r="BK84" s="11" t="s">
        <v>71</v>
      </c>
      <c r="BL84" s="11" t="s">
        <v>71</v>
      </c>
      <c r="BM84" s="11" t="s">
        <v>71</v>
      </c>
      <c r="BN84" s="27" t="s">
        <v>71</v>
      </c>
      <c r="BO84" s="27"/>
      <c r="BP84" s="27"/>
      <c r="BQ84" s="12" t="s">
        <v>71</v>
      </c>
    </row>
    <row r="85" spans="1:69" s="1" customFormat="1" ht="24" customHeight="1">
      <c r="A85" s="53" t="s">
        <v>199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44" t="s">
        <v>180</v>
      </c>
      <c r="N85" s="44"/>
      <c r="O85" s="44"/>
      <c r="P85" s="61" t="s">
        <v>200</v>
      </c>
      <c r="Q85" s="61"/>
      <c r="R85" s="61"/>
      <c r="S85" s="61"/>
      <c r="T85" s="61"/>
      <c r="U85" s="52">
        <f>1449860</f>
        <v>1449860</v>
      </c>
      <c r="V85" s="52"/>
      <c r="W85" s="52"/>
      <c r="X85" s="27" t="s">
        <v>71</v>
      </c>
      <c r="Y85" s="27"/>
      <c r="Z85" s="27"/>
      <c r="AA85" s="27"/>
      <c r="AB85" s="52">
        <f>1449860</f>
        <v>1449860</v>
      </c>
      <c r="AC85" s="52"/>
      <c r="AD85" s="52"/>
      <c r="AE85" s="11" t="s">
        <v>71</v>
      </c>
      <c r="AF85" s="11" t="s">
        <v>71</v>
      </c>
      <c r="AG85" s="27" t="s">
        <v>71</v>
      </c>
      <c r="AH85" s="27"/>
      <c r="AI85" s="27"/>
      <c r="AJ85" s="27" t="s">
        <v>71</v>
      </c>
      <c r="AK85" s="27"/>
      <c r="AL85" s="27" t="s">
        <v>71</v>
      </c>
      <c r="AM85" s="27"/>
      <c r="AN85" s="27" t="s">
        <v>71</v>
      </c>
      <c r="AO85" s="27"/>
      <c r="AP85" s="27" t="s">
        <v>71</v>
      </c>
      <c r="AQ85" s="27"/>
      <c r="AR85" s="27"/>
      <c r="AS85" s="11" t="s">
        <v>71</v>
      </c>
      <c r="AT85" s="52">
        <f>1449860</f>
        <v>1449860</v>
      </c>
      <c r="AU85" s="52"/>
      <c r="AV85" s="52"/>
      <c r="AW85" s="27" t="s">
        <v>71</v>
      </c>
      <c r="AX85" s="27"/>
      <c r="AY85" s="52">
        <f>46632.8</f>
        <v>46632.8</v>
      </c>
      <c r="AZ85" s="52"/>
      <c r="BA85" s="27" t="s">
        <v>71</v>
      </c>
      <c r="BB85" s="27"/>
      <c r="BC85" s="27"/>
      <c r="BD85" s="52">
        <f>46632.8</f>
        <v>46632.8</v>
      </c>
      <c r="BE85" s="52"/>
      <c r="BF85" s="11" t="s">
        <v>71</v>
      </c>
      <c r="BG85" s="11" t="s">
        <v>71</v>
      </c>
      <c r="BH85" s="11" t="s">
        <v>71</v>
      </c>
      <c r="BI85" s="11" t="s">
        <v>71</v>
      </c>
      <c r="BJ85" s="11" t="s">
        <v>71</v>
      </c>
      <c r="BK85" s="11" t="s">
        <v>71</v>
      </c>
      <c r="BL85" s="11" t="s">
        <v>71</v>
      </c>
      <c r="BM85" s="11" t="s">
        <v>71</v>
      </c>
      <c r="BN85" s="52">
        <f>46632.8</f>
        <v>46632.8</v>
      </c>
      <c r="BO85" s="52"/>
      <c r="BP85" s="52"/>
      <c r="BQ85" s="12" t="s">
        <v>71</v>
      </c>
    </row>
    <row r="86" spans="1:69" s="1" customFormat="1" ht="24" customHeight="1">
      <c r="A86" s="53" t="s">
        <v>201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44" t="s">
        <v>180</v>
      </c>
      <c r="N86" s="44"/>
      <c r="O86" s="44"/>
      <c r="P86" s="61" t="s">
        <v>202</v>
      </c>
      <c r="Q86" s="61"/>
      <c r="R86" s="61"/>
      <c r="S86" s="61"/>
      <c r="T86" s="61"/>
      <c r="U86" s="52">
        <f>1449860</f>
        <v>1449860</v>
      </c>
      <c r="V86" s="52"/>
      <c r="W86" s="52"/>
      <c r="X86" s="27" t="s">
        <v>71</v>
      </c>
      <c r="Y86" s="27"/>
      <c r="Z86" s="27"/>
      <c r="AA86" s="27"/>
      <c r="AB86" s="52">
        <f>1449860</f>
        <v>1449860</v>
      </c>
      <c r="AC86" s="52"/>
      <c r="AD86" s="52"/>
      <c r="AE86" s="11" t="s">
        <v>71</v>
      </c>
      <c r="AF86" s="11" t="s">
        <v>71</v>
      </c>
      <c r="AG86" s="27" t="s">
        <v>71</v>
      </c>
      <c r="AH86" s="27"/>
      <c r="AI86" s="27"/>
      <c r="AJ86" s="27" t="s">
        <v>71</v>
      </c>
      <c r="AK86" s="27"/>
      <c r="AL86" s="27" t="s">
        <v>71</v>
      </c>
      <c r="AM86" s="27"/>
      <c r="AN86" s="27" t="s">
        <v>71</v>
      </c>
      <c r="AO86" s="27"/>
      <c r="AP86" s="27" t="s">
        <v>71</v>
      </c>
      <c r="AQ86" s="27"/>
      <c r="AR86" s="27"/>
      <c r="AS86" s="11" t="s">
        <v>71</v>
      </c>
      <c r="AT86" s="52">
        <f>1449860</f>
        <v>1449860</v>
      </c>
      <c r="AU86" s="52"/>
      <c r="AV86" s="52"/>
      <c r="AW86" s="27" t="s">
        <v>71</v>
      </c>
      <c r="AX86" s="27"/>
      <c r="AY86" s="52">
        <f>46632.8</f>
        <v>46632.8</v>
      </c>
      <c r="AZ86" s="52"/>
      <c r="BA86" s="27" t="s">
        <v>71</v>
      </c>
      <c r="BB86" s="27"/>
      <c r="BC86" s="27"/>
      <c r="BD86" s="52">
        <f>46632.8</f>
        <v>46632.8</v>
      </c>
      <c r="BE86" s="52"/>
      <c r="BF86" s="11" t="s">
        <v>71</v>
      </c>
      <c r="BG86" s="11" t="s">
        <v>71</v>
      </c>
      <c r="BH86" s="11" t="s">
        <v>71</v>
      </c>
      <c r="BI86" s="11" t="s">
        <v>71</v>
      </c>
      <c r="BJ86" s="11" t="s">
        <v>71</v>
      </c>
      <c r="BK86" s="11" t="s">
        <v>71</v>
      </c>
      <c r="BL86" s="11" t="s">
        <v>71</v>
      </c>
      <c r="BM86" s="11" t="s">
        <v>71</v>
      </c>
      <c r="BN86" s="52">
        <f>46632.8</f>
        <v>46632.8</v>
      </c>
      <c r="BO86" s="52"/>
      <c r="BP86" s="52"/>
      <c r="BQ86" s="12" t="s">
        <v>71</v>
      </c>
    </row>
    <row r="87" spans="1:69" s="1" customFormat="1" ht="13.5" customHeight="1">
      <c r="A87" s="53" t="s">
        <v>203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44" t="s">
        <v>180</v>
      </c>
      <c r="N87" s="44"/>
      <c r="O87" s="44"/>
      <c r="P87" s="61" t="s">
        <v>204</v>
      </c>
      <c r="Q87" s="61"/>
      <c r="R87" s="61"/>
      <c r="S87" s="61"/>
      <c r="T87" s="61"/>
      <c r="U87" s="52">
        <f>1249526.06</f>
        <v>1249526.06</v>
      </c>
      <c r="V87" s="52"/>
      <c r="W87" s="52"/>
      <c r="X87" s="27" t="s">
        <v>71</v>
      </c>
      <c r="Y87" s="27"/>
      <c r="Z87" s="27"/>
      <c r="AA87" s="27"/>
      <c r="AB87" s="52">
        <f>1249526.06</f>
        <v>1249526.06</v>
      </c>
      <c r="AC87" s="52"/>
      <c r="AD87" s="52"/>
      <c r="AE87" s="11" t="s">
        <v>71</v>
      </c>
      <c r="AF87" s="11" t="s">
        <v>71</v>
      </c>
      <c r="AG87" s="27" t="s">
        <v>71</v>
      </c>
      <c r="AH87" s="27"/>
      <c r="AI87" s="27"/>
      <c r="AJ87" s="27" t="s">
        <v>71</v>
      </c>
      <c r="AK87" s="27"/>
      <c r="AL87" s="27" t="s">
        <v>71</v>
      </c>
      <c r="AM87" s="27"/>
      <c r="AN87" s="27" t="s">
        <v>71</v>
      </c>
      <c r="AO87" s="27"/>
      <c r="AP87" s="27" t="s">
        <v>71</v>
      </c>
      <c r="AQ87" s="27"/>
      <c r="AR87" s="27"/>
      <c r="AS87" s="11" t="s">
        <v>71</v>
      </c>
      <c r="AT87" s="52">
        <f>1249526.06</f>
        <v>1249526.06</v>
      </c>
      <c r="AU87" s="52"/>
      <c r="AV87" s="52"/>
      <c r="AW87" s="27" t="s">
        <v>71</v>
      </c>
      <c r="AX87" s="27"/>
      <c r="AY87" s="52">
        <f>46632.8</f>
        <v>46632.8</v>
      </c>
      <c r="AZ87" s="52"/>
      <c r="BA87" s="27" t="s">
        <v>71</v>
      </c>
      <c r="BB87" s="27"/>
      <c r="BC87" s="27"/>
      <c r="BD87" s="52">
        <f>46632.8</f>
        <v>46632.8</v>
      </c>
      <c r="BE87" s="52"/>
      <c r="BF87" s="11" t="s">
        <v>71</v>
      </c>
      <c r="BG87" s="11" t="s">
        <v>71</v>
      </c>
      <c r="BH87" s="11" t="s">
        <v>71</v>
      </c>
      <c r="BI87" s="11" t="s">
        <v>71</v>
      </c>
      <c r="BJ87" s="11" t="s">
        <v>71</v>
      </c>
      <c r="BK87" s="11" t="s">
        <v>71</v>
      </c>
      <c r="BL87" s="11" t="s">
        <v>71</v>
      </c>
      <c r="BM87" s="11" t="s">
        <v>71</v>
      </c>
      <c r="BN87" s="52">
        <f>46632.8</f>
        <v>46632.8</v>
      </c>
      <c r="BO87" s="52"/>
      <c r="BP87" s="52"/>
      <c r="BQ87" s="12" t="s">
        <v>71</v>
      </c>
    </row>
    <row r="88" spans="1:69" s="1" customFormat="1" ht="13.5" customHeight="1">
      <c r="A88" s="53" t="s">
        <v>205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44" t="s">
        <v>180</v>
      </c>
      <c r="N88" s="44"/>
      <c r="O88" s="44"/>
      <c r="P88" s="61" t="s">
        <v>206</v>
      </c>
      <c r="Q88" s="61"/>
      <c r="R88" s="61"/>
      <c r="S88" s="61"/>
      <c r="T88" s="61"/>
      <c r="U88" s="52">
        <f>200333.94</f>
        <v>200333.94</v>
      </c>
      <c r="V88" s="52"/>
      <c r="W88" s="52"/>
      <c r="X88" s="27" t="s">
        <v>71</v>
      </c>
      <c r="Y88" s="27"/>
      <c r="Z88" s="27"/>
      <c r="AA88" s="27"/>
      <c r="AB88" s="52">
        <f>200333.94</f>
        <v>200333.94</v>
      </c>
      <c r="AC88" s="52"/>
      <c r="AD88" s="52"/>
      <c r="AE88" s="11" t="s">
        <v>71</v>
      </c>
      <c r="AF88" s="11" t="s">
        <v>71</v>
      </c>
      <c r="AG88" s="27" t="s">
        <v>71</v>
      </c>
      <c r="AH88" s="27"/>
      <c r="AI88" s="27"/>
      <c r="AJ88" s="27" t="s">
        <v>71</v>
      </c>
      <c r="AK88" s="27"/>
      <c r="AL88" s="27" t="s">
        <v>71</v>
      </c>
      <c r="AM88" s="27"/>
      <c r="AN88" s="27" t="s">
        <v>71</v>
      </c>
      <c r="AO88" s="27"/>
      <c r="AP88" s="27" t="s">
        <v>71</v>
      </c>
      <c r="AQ88" s="27"/>
      <c r="AR88" s="27"/>
      <c r="AS88" s="11" t="s">
        <v>71</v>
      </c>
      <c r="AT88" s="52">
        <f>200333.94</f>
        <v>200333.94</v>
      </c>
      <c r="AU88" s="52"/>
      <c r="AV88" s="52"/>
      <c r="AW88" s="27" t="s">
        <v>71</v>
      </c>
      <c r="AX88" s="27"/>
      <c r="AY88" s="27" t="s">
        <v>71</v>
      </c>
      <c r="AZ88" s="27"/>
      <c r="BA88" s="27" t="s">
        <v>71</v>
      </c>
      <c r="BB88" s="27"/>
      <c r="BC88" s="27"/>
      <c r="BD88" s="27" t="s">
        <v>71</v>
      </c>
      <c r="BE88" s="27"/>
      <c r="BF88" s="11" t="s">
        <v>71</v>
      </c>
      <c r="BG88" s="11" t="s">
        <v>71</v>
      </c>
      <c r="BH88" s="11" t="s">
        <v>71</v>
      </c>
      <c r="BI88" s="11" t="s">
        <v>71</v>
      </c>
      <c r="BJ88" s="11" t="s">
        <v>71</v>
      </c>
      <c r="BK88" s="11" t="s">
        <v>71</v>
      </c>
      <c r="BL88" s="11" t="s">
        <v>71</v>
      </c>
      <c r="BM88" s="11" t="s">
        <v>71</v>
      </c>
      <c r="BN88" s="27" t="s">
        <v>71</v>
      </c>
      <c r="BO88" s="27"/>
      <c r="BP88" s="27"/>
      <c r="BQ88" s="12" t="s">
        <v>71</v>
      </c>
    </row>
    <row r="89" spans="1:69" s="1" customFormat="1" ht="13.5" customHeight="1">
      <c r="A89" s="53" t="s">
        <v>207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44" t="s">
        <v>180</v>
      </c>
      <c r="N89" s="44"/>
      <c r="O89" s="44"/>
      <c r="P89" s="61" t="s">
        <v>208</v>
      </c>
      <c r="Q89" s="61"/>
      <c r="R89" s="61"/>
      <c r="S89" s="61"/>
      <c r="T89" s="61"/>
      <c r="U89" s="52">
        <f>55200</f>
        <v>55200</v>
      </c>
      <c r="V89" s="52"/>
      <c r="W89" s="52"/>
      <c r="X89" s="27" t="s">
        <v>71</v>
      </c>
      <c r="Y89" s="27"/>
      <c r="Z89" s="27"/>
      <c r="AA89" s="27"/>
      <c r="AB89" s="52">
        <f>55200</f>
        <v>55200</v>
      </c>
      <c r="AC89" s="52"/>
      <c r="AD89" s="52"/>
      <c r="AE89" s="11" t="s">
        <v>71</v>
      </c>
      <c r="AF89" s="11" t="s">
        <v>71</v>
      </c>
      <c r="AG89" s="27" t="s">
        <v>71</v>
      </c>
      <c r="AH89" s="27"/>
      <c r="AI89" s="27"/>
      <c r="AJ89" s="27" t="s">
        <v>71</v>
      </c>
      <c r="AK89" s="27"/>
      <c r="AL89" s="27" t="s">
        <v>71</v>
      </c>
      <c r="AM89" s="27"/>
      <c r="AN89" s="27" t="s">
        <v>71</v>
      </c>
      <c r="AO89" s="27"/>
      <c r="AP89" s="27" t="s">
        <v>71</v>
      </c>
      <c r="AQ89" s="27"/>
      <c r="AR89" s="27"/>
      <c r="AS89" s="11" t="s">
        <v>71</v>
      </c>
      <c r="AT89" s="52">
        <f>55200</f>
        <v>55200</v>
      </c>
      <c r="AU89" s="52"/>
      <c r="AV89" s="52"/>
      <c r="AW89" s="27" t="s">
        <v>71</v>
      </c>
      <c r="AX89" s="27"/>
      <c r="AY89" s="27" t="s">
        <v>71</v>
      </c>
      <c r="AZ89" s="27"/>
      <c r="BA89" s="27" t="s">
        <v>71</v>
      </c>
      <c r="BB89" s="27"/>
      <c r="BC89" s="27"/>
      <c r="BD89" s="27" t="s">
        <v>71</v>
      </c>
      <c r="BE89" s="27"/>
      <c r="BF89" s="11" t="s">
        <v>71</v>
      </c>
      <c r="BG89" s="11" t="s">
        <v>71</v>
      </c>
      <c r="BH89" s="11" t="s">
        <v>71</v>
      </c>
      <c r="BI89" s="11" t="s">
        <v>71</v>
      </c>
      <c r="BJ89" s="11" t="s">
        <v>71</v>
      </c>
      <c r="BK89" s="11" t="s">
        <v>71</v>
      </c>
      <c r="BL89" s="11" t="s">
        <v>71</v>
      </c>
      <c r="BM89" s="11" t="s">
        <v>71</v>
      </c>
      <c r="BN89" s="27" t="s">
        <v>71</v>
      </c>
      <c r="BO89" s="27"/>
      <c r="BP89" s="27"/>
      <c r="BQ89" s="12" t="s">
        <v>71</v>
      </c>
    </row>
    <row r="90" spans="1:69" s="1" customFormat="1" ht="13.5" customHeight="1">
      <c r="A90" s="53" t="s">
        <v>209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44" t="s">
        <v>180</v>
      </c>
      <c r="N90" s="44"/>
      <c r="O90" s="44"/>
      <c r="P90" s="61" t="s">
        <v>210</v>
      </c>
      <c r="Q90" s="61"/>
      <c r="R90" s="61"/>
      <c r="S90" s="61"/>
      <c r="T90" s="61"/>
      <c r="U90" s="52">
        <f>55200</f>
        <v>55200</v>
      </c>
      <c r="V90" s="52"/>
      <c r="W90" s="52"/>
      <c r="X90" s="27" t="s">
        <v>71</v>
      </c>
      <c r="Y90" s="27"/>
      <c r="Z90" s="27"/>
      <c r="AA90" s="27"/>
      <c r="AB90" s="52">
        <f>55200</f>
        <v>55200</v>
      </c>
      <c r="AC90" s="52"/>
      <c r="AD90" s="52"/>
      <c r="AE90" s="11" t="s">
        <v>71</v>
      </c>
      <c r="AF90" s="11" t="s">
        <v>71</v>
      </c>
      <c r="AG90" s="27" t="s">
        <v>71</v>
      </c>
      <c r="AH90" s="27"/>
      <c r="AI90" s="27"/>
      <c r="AJ90" s="27" t="s">
        <v>71</v>
      </c>
      <c r="AK90" s="27"/>
      <c r="AL90" s="27" t="s">
        <v>71</v>
      </c>
      <c r="AM90" s="27"/>
      <c r="AN90" s="27" t="s">
        <v>71</v>
      </c>
      <c r="AO90" s="27"/>
      <c r="AP90" s="27" t="s">
        <v>71</v>
      </c>
      <c r="AQ90" s="27"/>
      <c r="AR90" s="27"/>
      <c r="AS90" s="11" t="s">
        <v>71</v>
      </c>
      <c r="AT90" s="52">
        <f>55200</f>
        <v>55200</v>
      </c>
      <c r="AU90" s="52"/>
      <c r="AV90" s="52"/>
      <c r="AW90" s="27" t="s">
        <v>71</v>
      </c>
      <c r="AX90" s="27"/>
      <c r="AY90" s="27" t="s">
        <v>71</v>
      </c>
      <c r="AZ90" s="27"/>
      <c r="BA90" s="27" t="s">
        <v>71</v>
      </c>
      <c r="BB90" s="27"/>
      <c r="BC90" s="27"/>
      <c r="BD90" s="27" t="s">
        <v>71</v>
      </c>
      <c r="BE90" s="27"/>
      <c r="BF90" s="11" t="s">
        <v>71</v>
      </c>
      <c r="BG90" s="11" t="s">
        <v>71</v>
      </c>
      <c r="BH90" s="11" t="s">
        <v>71</v>
      </c>
      <c r="BI90" s="11" t="s">
        <v>71</v>
      </c>
      <c r="BJ90" s="11" t="s">
        <v>71</v>
      </c>
      <c r="BK90" s="11" t="s">
        <v>71</v>
      </c>
      <c r="BL90" s="11" t="s">
        <v>71</v>
      </c>
      <c r="BM90" s="11" t="s">
        <v>71</v>
      </c>
      <c r="BN90" s="27" t="s">
        <v>71</v>
      </c>
      <c r="BO90" s="27"/>
      <c r="BP90" s="27"/>
      <c r="BQ90" s="12" t="s">
        <v>71</v>
      </c>
    </row>
    <row r="91" spans="1:69" s="1" customFormat="1" ht="24" customHeight="1">
      <c r="A91" s="53" t="s">
        <v>211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44" t="s">
        <v>180</v>
      </c>
      <c r="N91" s="44"/>
      <c r="O91" s="44"/>
      <c r="P91" s="61" t="s">
        <v>212</v>
      </c>
      <c r="Q91" s="61"/>
      <c r="R91" s="61"/>
      <c r="S91" s="61"/>
      <c r="T91" s="61"/>
      <c r="U91" s="52">
        <f>54000</f>
        <v>54000</v>
      </c>
      <c r="V91" s="52"/>
      <c r="W91" s="52"/>
      <c r="X91" s="27" t="s">
        <v>71</v>
      </c>
      <c r="Y91" s="27"/>
      <c r="Z91" s="27"/>
      <c r="AA91" s="27"/>
      <c r="AB91" s="52">
        <f>54000</f>
        <v>54000</v>
      </c>
      <c r="AC91" s="52"/>
      <c r="AD91" s="52"/>
      <c r="AE91" s="11" t="s">
        <v>71</v>
      </c>
      <c r="AF91" s="11" t="s">
        <v>71</v>
      </c>
      <c r="AG91" s="27" t="s">
        <v>71</v>
      </c>
      <c r="AH91" s="27"/>
      <c r="AI91" s="27"/>
      <c r="AJ91" s="27" t="s">
        <v>71</v>
      </c>
      <c r="AK91" s="27"/>
      <c r="AL91" s="27" t="s">
        <v>71</v>
      </c>
      <c r="AM91" s="27"/>
      <c r="AN91" s="27" t="s">
        <v>71</v>
      </c>
      <c r="AO91" s="27"/>
      <c r="AP91" s="27" t="s">
        <v>71</v>
      </c>
      <c r="AQ91" s="27"/>
      <c r="AR91" s="27"/>
      <c r="AS91" s="11" t="s">
        <v>71</v>
      </c>
      <c r="AT91" s="52">
        <f>54000</f>
        <v>54000</v>
      </c>
      <c r="AU91" s="52"/>
      <c r="AV91" s="52"/>
      <c r="AW91" s="27" t="s">
        <v>71</v>
      </c>
      <c r="AX91" s="27"/>
      <c r="AY91" s="27" t="s">
        <v>71</v>
      </c>
      <c r="AZ91" s="27"/>
      <c r="BA91" s="27" t="s">
        <v>71</v>
      </c>
      <c r="BB91" s="27"/>
      <c r="BC91" s="27"/>
      <c r="BD91" s="27" t="s">
        <v>71</v>
      </c>
      <c r="BE91" s="27"/>
      <c r="BF91" s="11" t="s">
        <v>71</v>
      </c>
      <c r="BG91" s="11" t="s">
        <v>71</v>
      </c>
      <c r="BH91" s="11" t="s">
        <v>71</v>
      </c>
      <c r="BI91" s="11" t="s">
        <v>71</v>
      </c>
      <c r="BJ91" s="11" t="s">
        <v>71</v>
      </c>
      <c r="BK91" s="11" t="s">
        <v>71</v>
      </c>
      <c r="BL91" s="11" t="s">
        <v>71</v>
      </c>
      <c r="BM91" s="11" t="s">
        <v>71</v>
      </c>
      <c r="BN91" s="27" t="s">
        <v>71</v>
      </c>
      <c r="BO91" s="27"/>
      <c r="BP91" s="27"/>
      <c r="BQ91" s="12" t="s">
        <v>71</v>
      </c>
    </row>
    <row r="92" spans="1:69" s="1" customFormat="1" ht="13.5" customHeight="1">
      <c r="A92" s="53" t="s">
        <v>213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44" t="s">
        <v>180</v>
      </c>
      <c r="N92" s="44"/>
      <c r="O92" s="44"/>
      <c r="P92" s="61" t="s">
        <v>214</v>
      </c>
      <c r="Q92" s="61"/>
      <c r="R92" s="61"/>
      <c r="S92" s="61"/>
      <c r="T92" s="61"/>
      <c r="U92" s="52">
        <f>1000</f>
        <v>1000</v>
      </c>
      <c r="V92" s="52"/>
      <c r="W92" s="52"/>
      <c r="X92" s="27" t="s">
        <v>71</v>
      </c>
      <c r="Y92" s="27"/>
      <c r="Z92" s="27"/>
      <c r="AA92" s="27"/>
      <c r="AB92" s="52">
        <f>1000</f>
        <v>1000</v>
      </c>
      <c r="AC92" s="52"/>
      <c r="AD92" s="52"/>
      <c r="AE92" s="11" t="s">
        <v>71</v>
      </c>
      <c r="AF92" s="11" t="s">
        <v>71</v>
      </c>
      <c r="AG92" s="27" t="s">
        <v>71</v>
      </c>
      <c r="AH92" s="27"/>
      <c r="AI92" s="27"/>
      <c r="AJ92" s="27" t="s">
        <v>71</v>
      </c>
      <c r="AK92" s="27"/>
      <c r="AL92" s="27" t="s">
        <v>71</v>
      </c>
      <c r="AM92" s="27"/>
      <c r="AN92" s="27" t="s">
        <v>71</v>
      </c>
      <c r="AO92" s="27"/>
      <c r="AP92" s="27" t="s">
        <v>71</v>
      </c>
      <c r="AQ92" s="27"/>
      <c r="AR92" s="27"/>
      <c r="AS92" s="11" t="s">
        <v>71</v>
      </c>
      <c r="AT92" s="52">
        <f>1000</f>
        <v>1000</v>
      </c>
      <c r="AU92" s="52"/>
      <c r="AV92" s="52"/>
      <c r="AW92" s="27" t="s">
        <v>71</v>
      </c>
      <c r="AX92" s="27"/>
      <c r="AY92" s="27" t="s">
        <v>71</v>
      </c>
      <c r="AZ92" s="27"/>
      <c r="BA92" s="27" t="s">
        <v>71</v>
      </c>
      <c r="BB92" s="27"/>
      <c r="BC92" s="27"/>
      <c r="BD92" s="27" t="s">
        <v>71</v>
      </c>
      <c r="BE92" s="27"/>
      <c r="BF92" s="11" t="s">
        <v>71</v>
      </c>
      <c r="BG92" s="11" t="s">
        <v>71</v>
      </c>
      <c r="BH92" s="11" t="s">
        <v>71</v>
      </c>
      <c r="BI92" s="11" t="s">
        <v>71</v>
      </c>
      <c r="BJ92" s="11" t="s">
        <v>71</v>
      </c>
      <c r="BK92" s="11" t="s">
        <v>71</v>
      </c>
      <c r="BL92" s="11" t="s">
        <v>71</v>
      </c>
      <c r="BM92" s="11" t="s">
        <v>71</v>
      </c>
      <c r="BN92" s="27" t="s">
        <v>71</v>
      </c>
      <c r="BO92" s="27"/>
      <c r="BP92" s="27"/>
      <c r="BQ92" s="12" t="s">
        <v>71</v>
      </c>
    </row>
    <row r="93" spans="1:69" s="1" customFormat="1" ht="13.5" customHeight="1">
      <c r="A93" s="53" t="s">
        <v>215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44" t="s">
        <v>180</v>
      </c>
      <c r="N93" s="44"/>
      <c r="O93" s="44"/>
      <c r="P93" s="61" t="s">
        <v>216</v>
      </c>
      <c r="Q93" s="61"/>
      <c r="R93" s="61"/>
      <c r="S93" s="61"/>
      <c r="T93" s="61"/>
      <c r="U93" s="52">
        <f>200</f>
        <v>200</v>
      </c>
      <c r="V93" s="52"/>
      <c r="W93" s="52"/>
      <c r="X93" s="27" t="s">
        <v>71</v>
      </c>
      <c r="Y93" s="27"/>
      <c r="Z93" s="27"/>
      <c r="AA93" s="27"/>
      <c r="AB93" s="52">
        <f>200</f>
        <v>200</v>
      </c>
      <c r="AC93" s="52"/>
      <c r="AD93" s="52"/>
      <c r="AE93" s="11" t="s">
        <v>71</v>
      </c>
      <c r="AF93" s="11" t="s">
        <v>71</v>
      </c>
      <c r="AG93" s="27" t="s">
        <v>71</v>
      </c>
      <c r="AH93" s="27"/>
      <c r="AI93" s="27"/>
      <c r="AJ93" s="27" t="s">
        <v>71</v>
      </c>
      <c r="AK93" s="27"/>
      <c r="AL93" s="27" t="s">
        <v>71</v>
      </c>
      <c r="AM93" s="27"/>
      <c r="AN93" s="27" t="s">
        <v>71</v>
      </c>
      <c r="AO93" s="27"/>
      <c r="AP93" s="27" t="s">
        <v>71</v>
      </c>
      <c r="AQ93" s="27"/>
      <c r="AR93" s="27"/>
      <c r="AS93" s="11" t="s">
        <v>71</v>
      </c>
      <c r="AT93" s="52">
        <f>200</f>
        <v>200</v>
      </c>
      <c r="AU93" s="52"/>
      <c r="AV93" s="52"/>
      <c r="AW93" s="27" t="s">
        <v>71</v>
      </c>
      <c r="AX93" s="27"/>
      <c r="AY93" s="27" t="s">
        <v>71</v>
      </c>
      <c r="AZ93" s="27"/>
      <c r="BA93" s="27" t="s">
        <v>71</v>
      </c>
      <c r="BB93" s="27"/>
      <c r="BC93" s="27"/>
      <c r="BD93" s="27" t="s">
        <v>71</v>
      </c>
      <c r="BE93" s="27"/>
      <c r="BF93" s="11" t="s">
        <v>71</v>
      </c>
      <c r="BG93" s="11" t="s">
        <v>71</v>
      </c>
      <c r="BH93" s="11" t="s">
        <v>71</v>
      </c>
      <c r="BI93" s="11" t="s">
        <v>71</v>
      </c>
      <c r="BJ93" s="11" t="s">
        <v>71</v>
      </c>
      <c r="BK93" s="11" t="s">
        <v>71</v>
      </c>
      <c r="BL93" s="11" t="s">
        <v>71</v>
      </c>
      <c r="BM93" s="11" t="s">
        <v>71</v>
      </c>
      <c r="BN93" s="27" t="s">
        <v>71</v>
      </c>
      <c r="BO93" s="27"/>
      <c r="BP93" s="27"/>
      <c r="BQ93" s="12" t="s">
        <v>71</v>
      </c>
    </row>
    <row r="94" spans="1:69" s="1" customFormat="1" ht="33.75" customHeight="1">
      <c r="A94" s="53" t="s">
        <v>217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44" t="s">
        <v>180</v>
      </c>
      <c r="N94" s="44"/>
      <c r="O94" s="44"/>
      <c r="P94" s="61" t="s">
        <v>218</v>
      </c>
      <c r="Q94" s="61"/>
      <c r="R94" s="61"/>
      <c r="S94" s="61"/>
      <c r="T94" s="61"/>
      <c r="U94" s="52">
        <f>0</f>
        <v>0</v>
      </c>
      <c r="V94" s="52"/>
      <c r="W94" s="52"/>
      <c r="X94" s="27" t="s">
        <v>71</v>
      </c>
      <c r="Y94" s="27"/>
      <c r="Z94" s="27"/>
      <c r="AA94" s="27"/>
      <c r="AB94" s="52">
        <f>0</f>
        <v>0</v>
      </c>
      <c r="AC94" s="52"/>
      <c r="AD94" s="52"/>
      <c r="AE94" s="10">
        <f>86664</f>
        <v>86664</v>
      </c>
      <c r="AF94" s="11" t="s">
        <v>71</v>
      </c>
      <c r="AG94" s="27" t="s">
        <v>71</v>
      </c>
      <c r="AH94" s="27"/>
      <c r="AI94" s="27"/>
      <c r="AJ94" s="27" t="s">
        <v>71</v>
      </c>
      <c r="AK94" s="27"/>
      <c r="AL94" s="27" t="s">
        <v>71</v>
      </c>
      <c r="AM94" s="27"/>
      <c r="AN94" s="27" t="s">
        <v>71</v>
      </c>
      <c r="AO94" s="27"/>
      <c r="AP94" s="27" t="s">
        <v>71</v>
      </c>
      <c r="AQ94" s="27"/>
      <c r="AR94" s="27"/>
      <c r="AS94" s="11" t="s">
        <v>71</v>
      </c>
      <c r="AT94" s="52">
        <f>86664</f>
        <v>86664</v>
      </c>
      <c r="AU94" s="52"/>
      <c r="AV94" s="52"/>
      <c r="AW94" s="27" t="s">
        <v>71</v>
      </c>
      <c r="AX94" s="27"/>
      <c r="AY94" s="27" t="s">
        <v>71</v>
      </c>
      <c r="AZ94" s="27"/>
      <c r="BA94" s="27" t="s">
        <v>71</v>
      </c>
      <c r="BB94" s="27"/>
      <c r="BC94" s="27"/>
      <c r="BD94" s="27" t="s">
        <v>71</v>
      </c>
      <c r="BE94" s="27"/>
      <c r="BF94" s="11" t="s">
        <v>71</v>
      </c>
      <c r="BG94" s="11" t="s">
        <v>71</v>
      </c>
      <c r="BH94" s="11" t="s">
        <v>71</v>
      </c>
      <c r="BI94" s="11" t="s">
        <v>71</v>
      </c>
      <c r="BJ94" s="11" t="s">
        <v>71</v>
      </c>
      <c r="BK94" s="11" t="s">
        <v>71</v>
      </c>
      <c r="BL94" s="11" t="s">
        <v>71</v>
      </c>
      <c r="BM94" s="11" t="s">
        <v>71</v>
      </c>
      <c r="BN94" s="27" t="s">
        <v>71</v>
      </c>
      <c r="BO94" s="27"/>
      <c r="BP94" s="27"/>
      <c r="BQ94" s="12" t="s">
        <v>71</v>
      </c>
    </row>
    <row r="95" spans="1:69" s="1" customFormat="1" ht="13.5" customHeight="1">
      <c r="A95" s="53" t="s">
        <v>219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44" t="s">
        <v>180</v>
      </c>
      <c r="N95" s="44"/>
      <c r="O95" s="44"/>
      <c r="P95" s="61" t="s">
        <v>220</v>
      </c>
      <c r="Q95" s="61"/>
      <c r="R95" s="61"/>
      <c r="S95" s="61"/>
      <c r="T95" s="61"/>
      <c r="U95" s="52">
        <f>0</f>
        <v>0</v>
      </c>
      <c r="V95" s="52"/>
      <c r="W95" s="52"/>
      <c r="X95" s="27" t="s">
        <v>71</v>
      </c>
      <c r="Y95" s="27"/>
      <c r="Z95" s="27"/>
      <c r="AA95" s="27"/>
      <c r="AB95" s="52">
        <f>0</f>
        <v>0</v>
      </c>
      <c r="AC95" s="52"/>
      <c r="AD95" s="52"/>
      <c r="AE95" s="10">
        <f>86664</f>
        <v>86664</v>
      </c>
      <c r="AF95" s="11" t="s">
        <v>71</v>
      </c>
      <c r="AG95" s="27" t="s">
        <v>71</v>
      </c>
      <c r="AH95" s="27"/>
      <c r="AI95" s="27"/>
      <c r="AJ95" s="27" t="s">
        <v>71</v>
      </c>
      <c r="AK95" s="27"/>
      <c r="AL95" s="27" t="s">
        <v>71</v>
      </c>
      <c r="AM95" s="27"/>
      <c r="AN95" s="27" t="s">
        <v>71</v>
      </c>
      <c r="AO95" s="27"/>
      <c r="AP95" s="27" t="s">
        <v>71</v>
      </c>
      <c r="AQ95" s="27"/>
      <c r="AR95" s="27"/>
      <c r="AS95" s="11" t="s">
        <v>71</v>
      </c>
      <c r="AT95" s="52">
        <f>86664</f>
        <v>86664</v>
      </c>
      <c r="AU95" s="52"/>
      <c r="AV95" s="52"/>
      <c r="AW95" s="27" t="s">
        <v>71</v>
      </c>
      <c r="AX95" s="27"/>
      <c r="AY95" s="27" t="s">
        <v>71</v>
      </c>
      <c r="AZ95" s="27"/>
      <c r="BA95" s="27" t="s">
        <v>71</v>
      </c>
      <c r="BB95" s="27"/>
      <c r="BC95" s="27"/>
      <c r="BD95" s="27" t="s">
        <v>71</v>
      </c>
      <c r="BE95" s="27"/>
      <c r="BF95" s="11" t="s">
        <v>71</v>
      </c>
      <c r="BG95" s="11" t="s">
        <v>71</v>
      </c>
      <c r="BH95" s="11" t="s">
        <v>71</v>
      </c>
      <c r="BI95" s="11" t="s">
        <v>71</v>
      </c>
      <c r="BJ95" s="11" t="s">
        <v>71</v>
      </c>
      <c r="BK95" s="11" t="s">
        <v>71</v>
      </c>
      <c r="BL95" s="11" t="s">
        <v>71</v>
      </c>
      <c r="BM95" s="11" t="s">
        <v>71</v>
      </c>
      <c r="BN95" s="27" t="s">
        <v>71</v>
      </c>
      <c r="BO95" s="27"/>
      <c r="BP95" s="27"/>
      <c r="BQ95" s="12" t="s">
        <v>71</v>
      </c>
    </row>
    <row r="96" spans="1:69" s="1" customFormat="1" ht="13.5" customHeight="1">
      <c r="A96" s="53" t="s">
        <v>221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44" t="s">
        <v>180</v>
      </c>
      <c r="N96" s="44"/>
      <c r="O96" s="44"/>
      <c r="P96" s="61" t="s">
        <v>222</v>
      </c>
      <c r="Q96" s="61"/>
      <c r="R96" s="61"/>
      <c r="S96" s="61"/>
      <c r="T96" s="61"/>
      <c r="U96" s="52">
        <f>0</f>
        <v>0</v>
      </c>
      <c r="V96" s="52"/>
      <c r="W96" s="52"/>
      <c r="X96" s="27" t="s">
        <v>71</v>
      </c>
      <c r="Y96" s="27"/>
      <c r="Z96" s="27"/>
      <c r="AA96" s="27"/>
      <c r="AB96" s="52">
        <f>0</f>
        <v>0</v>
      </c>
      <c r="AC96" s="52"/>
      <c r="AD96" s="52"/>
      <c r="AE96" s="10">
        <f>86664</f>
        <v>86664</v>
      </c>
      <c r="AF96" s="11" t="s">
        <v>71</v>
      </c>
      <c r="AG96" s="27" t="s">
        <v>71</v>
      </c>
      <c r="AH96" s="27"/>
      <c r="AI96" s="27"/>
      <c r="AJ96" s="27" t="s">
        <v>71</v>
      </c>
      <c r="AK96" s="27"/>
      <c r="AL96" s="27" t="s">
        <v>71</v>
      </c>
      <c r="AM96" s="27"/>
      <c r="AN96" s="27" t="s">
        <v>71</v>
      </c>
      <c r="AO96" s="27"/>
      <c r="AP96" s="27" t="s">
        <v>71</v>
      </c>
      <c r="AQ96" s="27"/>
      <c r="AR96" s="27"/>
      <c r="AS96" s="11" t="s">
        <v>71</v>
      </c>
      <c r="AT96" s="52">
        <f>86664</f>
        <v>86664</v>
      </c>
      <c r="AU96" s="52"/>
      <c r="AV96" s="52"/>
      <c r="AW96" s="27" t="s">
        <v>71</v>
      </c>
      <c r="AX96" s="27"/>
      <c r="AY96" s="27" t="s">
        <v>71</v>
      </c>
      <c r="AZ96" s="27"/>
      <c r="BA96" s="27" t="s">
        <v>71</v>
      </c>
      <c r="BB96" s="27"/>
      <c r="BC96" s="27"/>
      <c r="BD96" s="27" t="s">
        <v>71</v>
      </c>
      <c r="BE96" s="27"/>
      <c r="BF96" s="11" t="s">
        <v>71</v>
      </c>
      <c r="BG96" s="11" t="s">
        <v>71</v>
      </c>
      <c r="BH96" s="11" t="s">
        <v>71</v>
      </c>
      <c r="BI96" s="11" t="s">
        <v>71</v>
      </c>
      <c r="BJ96" s="11" t="s">
        <v>71</v>
      </c>
      <c r="BK96" s="11" t="s">
        <v>71</v>
      </c>
      <c r="BL96" s="11" t="s">
        <v>71</v>
      </c>
      <c r="BM96" s="11" t="s">
        <v>71</v>
      </c>
      <c r="BN96" s="27" t="s">
        <v>71</v>
      </c>
      <c r="BO96" s="27"/>
      <c r="BP96" s="27"/>
      <c r="BQ96" s="12" t="s">
        <v>71</v>
      </c>
    </row>
    <row r="97" spans="1:69" s="1" customFormat="1" ht="13.5" customHeight="1">
      <c r="A97" s="53" t="s">
        <v>223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44" t="s">
        <v>180</v>
      </c>
      <c r="N97" s="44"/>
      <c r="O97" s="44"/>
      <c r="P97" s="61" t="s">
        <v>224</v>
      </c>
      <c r="Q97" s="61"/>
      <c r="R97" s="61"/>
      <c r="S97" s="61"/>
      <c r="T97" s="61"/>
      <c r="U97" s="52">
        <f>100000</f>
        <v>100000</v>
      </c>
      <c r="V97" s="52"/>
      <c r="W97" s="52"/>
      <c r="X97" s="27" t="s">
        <v>71</v>
      </c>
      <c r="Y97" s="27"/>
      <c r="Z97" s="27"/>
      <c r="AA97" s="27"/>
      <c r="AB97" s="52">
        <f>100000</f>
        <v>100000</v>
      </c>
      <c r="AC97" s="52"/>
      <c r="AD97" s="52"/>
      <c r="AE97" s="11" t="s">
        <v>71</v>
      </c>
      <c r="AF97" s="11" t="s">
        <v>71</v>
      </c>
      <c r="AG97" s="27" t="s">
        <v>71</v>
      </c>
      <c r="AH97" s="27"/>
      <c r="AI97" s="27"/>
      <c r="AJ97" s="27" t="s">
        <v>71</v>
      </c>
      <c r="AK97" s="27"/>
      <c r="AL97" s="27" t="s">
        <v>71</v>
      </c>
      <c r="AM97" s="27"/>
      <c r="AN97" s="27" t="s">
        <v>71</v>
      </c>
      <c r="AO97" s="27"/>
      <c r="AP97" s="27" t="s">
        <v>71</v>
      </c>
      <c r="AQ97" s="27"/>
      <c r="AR97" s="27"/>
      <c r="AS97" s="11" t="s">
        <v>71</v>
      </c>
      <c r="AT97" s="52">
        <f>100000</f>
        <v>100000</v>
      </c>
      <c r="AU97" s="52"/>
      <c r="AV97" s="52"/>
      <c r="AW97" s="27" t="s">
        <v>71</v>
      </c>
      <c r="AX97" s="27"/>
      <c r="AY97" s="27" t="s">
        <v>71</v>
      </c>
      <c r="AZ97" s="27"/>
      <c r="BA97" s="27" t="s">
        <v>71</v>
      </c>
      <c r="BB97" s="27"/>
      <c r="BC97" s="27"/>
      <c r="BD97" s="27" t="s">
        <v>71</v>
      </c>
      <c r="BE97" s="27"/>
      <c r="BF97" s="11" t="s">
        <v>71</v>
      </c>
      <c r="BG97" s="11" t="s">
        <v>71</v>
      </c>
      <c r="BH97" s="11" t="s">
        <v>71</v>
      </c>
      <c r="BI97" s="11" t="s">
        <v>71</v>
      </c>
      <c r="BJ97" s="11" t="s">
        <v>71</v>
      </c>
      <c r="BK97" s="11" t="s">
        <v>71</v>
      </c>
      <c r="BL97" s="11" t="s">
        <v>71</v>
      </c>
      <c r="BM97" s="11" t="s">
        <v>71</v>
      </c>
      <c r="BN97" s="27" t="s">
        <v>71</v>
      </c>
      <c r="BO97" s="27"/>
      <c r="BP97" s="27"/>
      <c r="BQ97" s="12" t="s">
        <v>71</v>
      </c>
    </row>
    <row r="98" spans="1:69" s="1" customFormat="1" ht="13.5" customHeight="1">
      <c r="A98" s="53" t="s">
        <v>207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44" t="s">
        <v>180</v>
      </c>
      <c r="N98" s="44"/>
      <c r="O98" s="44"/>
      <c r="P98" s="61" t="s">
        <v>225</v>
      </c>
      <c r="Q98" s="61"/>
      <c r="R98" s="61"/>
      <c r="S98" s="61"/>
      <c r="T98" s="61"/>
      <c r="U98" s="52">
        <f>100000</f>
        <v>100000</v>
      </c>
      <c r="V98" s="52"/>
      <c r="W98" s="52"/>
      <c r="X98" s="27" t="s">
        <v>71</v>
      </c>
      <c r="Y98" s="27"/>
      <c r="Z98" s="27"/>
      <c r="AA98" s="27"/>
      <c r="AB98" s="52">
        <f>100000</f>
        <v>100000</v>
      </c>
      <c r="AC98" s="52"/>
      <c r="AD98" s="52"/>
      <c r="AE98" s="11" t="s">
        <v>71</v>
      </c>
      <c r="AF98" s="11" t="s">
        <v>71</v>
      </c>
      <c r="AG98" s="27" t="s">
        <v>71</v>
      </c>
      <c r="AH98" s="27"/>
      <c r="AI98" s="27"/>
      <c r="AJ98" s="27" t="s">
        <v>71</v>
      </c>
      <c r="AK98" s="27"/>
      <c r="AL98" s="27" t="s">
        <v>71</v>
      </c>
      <c r="AM98" s="27"/>
      <c r="AN98" s="27" t="s">
        <v>71</v>
      </c>
      <c r="AO98" s="27"/>
      <c r="AP98" s="27" t="s">
        <v>71</v>
      </c>
      <c r="AQ98" s="27"/>
      <c r="AR98" s="27"/>
      <c r="AS98" s="11" t="s">
        <v>71</v>
      </c>
      <c r="AT98" s="52">
        <f>100000</f>
        <v>100000</v>
      </c>
      <c r="AU98" s="52"/>
      <c r="AV98" s="52"/>
      <c r="AW98" s="27" t="s">
        <v>71</v>
      </c>
      <c r="AX98" s="27"/>
      <c r="AY98" s="27" t="s">
        <v>71</v>
      </c>
      <c r="AZ98" s="27"/>
      <c r="BA98" s="27" t="s">
        <v>71</v>
      </c>
      <c r="BB98" s="27"/>
      <c r="BC98" s="27"/>
      <c r="BD98" s="27" t="s">
        <v>71</v>
      </c>
      <c r="BE98" s="27"/>
      <c r="BF98" s="11" t="s">
        <v>71</v>
      </c>
      <c r="BG98" s="11" t="s">
        <v>71</v>
      </c>
      <c r="BH98" s="11" t="s">
        <v>71</v>
      </c>
      <c r="BI98" s="11" t="s">
        <v>71</v>
      </c>
      <c r="BJ98" s="11" t="s">
        <v>71</v>
      </c>
      <c r="BK98" s="11" t="s">
        <v>71</v>
      </c>
      <c r="BL98" s="11" t="s">
        <v>71</v>
      </c>
      <c r="BM98" s="11" t="s">
        <v>71</v>
      </c>
      <c r="BN98" s="27" t="s">
        <v>71</v>
      </c>
      <c r="BO98" s="27"/>
      <c r="BP98" s="27"/>
      <c r="BQ98" s="12" t="s">
        <v>71</v>
      </c>
    </row>
    <row r="99" spans="1:69" s="1" customFormat="1" ht="13.5" customHeight="1">
      <c r="A99" s="53" t="s">
        <v>226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44" t="s">
        <v>180</v>
      </c>
      <c r="N99" s="44"/>
      <c r="O99" s="44"/>
      <c r="P99" s="61" t="s">
        <v>227</v>
      </c>
      <c r="Q99" s="61"/>
      <c r="R99" s="61"/>
      <c r="S99" s="61"/>
      <c r="T99" s="61"/>
      <c r="U99" s="52">
        <f>100000</f>
        <v>100000</v>
      </c>
      <c r="V99" s="52"/>
      <c r="W99" s="52"/>
      <c r="X99" s="27" t="s">
        <v>71</v>
      </c>
      <c r="Y99" s="27"/>
      <c r="Z99" s="27"/>
      <c r="AA99" s="27"/>
      <c r="AB99" s="52">
        <f>100000</f>
        <v>100000</v>
      </c>
      <c r="AC99" s="52"/>
      <c r="AD99" s="52"/>
      <c r="AE99" s="11" t="s">
        <v>71</v>
      </c>
      <c r="AF99" s="11" t="s">
        <v>71</v>
      </c>
      <c r="AG99" s="27" t="s">
        <v>71</v>
      </c>
      <c r="AH99" s="27"/>
      <c r="AI99" s="27"/>
      <c r="AJ99" s="27" t="s">
        <v>71</v>
      </c>
      <c r="AK99" s="27"/>
      <c r="AL99" s="27" t="s">
        <v>71</v>
      </c>
      <c r="AM99" s="27"/>
      <c r="AN99" s="27" t="s">
        <v>71</v>
      </c>
      <c r="AO99" s="27"/>
      <c r="AP99" s="27" t="s">
        <v>71</v>
      </c>
      <c r="AQ99" s="27"/>
      <c r="AR99" s="27"/>
      <c r="AS99" s="11" t="s">
        <v>71</v>
      </c>
      <c r="AT99" s="52">
        <f>100000</f>
        <v>100000</v>
      </c>
      <c r="AU99" s="52"/>
      <c r="AV99" s="52"/>
      <c r="AW99" s="27" t="s">
        <v>71</v>
      </c>
      <c r="AX99" s="27"/>
      <c r="AY99" s="27" t="s">
        <v>71</v>
      </c>
      <c r="AZ99" s="27"/>
      <c r="BA99" s="27" t="s">
        <v>71</v>
      </c>
      <c r="BB99" s="27"/>
      <c r="BC99" s="27"/>
      <c r="BD99" s="27" t="s">
        <v>71</v>
      </c>
      <c r="BE99" s="27"/>
      <c r="BF99" s="11" t="s">
        <v>71</v>
      </c>
      <c r="BG99" s="11" t="s">
        <v>71</v>
      </c>
      <c r="BH99" s="11" t="s">
        <v>71</v>
      </c>
      <c r="BI99" s="11" t="s">
        <v>71</v>
      </c>
      <c r="BJ99" s="11" t="s">
        <v>71</v>
      </c>
      <c r="BK99" s="11" t="s">
        <v>71</v>
      </c>
      <c r="BL99" s="11" t="s">
        <v>71</v>
      </c>
      <c r="BM99" s="11" t="s">
        <v>71</v>
      </c>
      <c r="BN99" s="27" t="s">
        <v>71</v>
      </c>
      <c r="BO99" s="27"/>
      <c r="BP99" s="27"/>
      <c r="BQ99" s="12" t="s">
        <v>71</v>
      </c>
    </row>
    <row r="100" spans="1:69" s="1" customFormat="1" ht="13.5" customHeight="1">
      <c r="A100" s="53" t="s">
        <v>228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44" t="s">
        <v>180</v>
      </c>
      <c r="N100" s="44"/>
      <c r="O100" s="44"/>
      <c r="P100" s="61" t="s">
        <v>229</v>
      </c>
      <c r="Q100" s="61"/>
      <c r="R100" s="61"/>
      <c r="S100" s="61"/>
      <c r="T100" s="61"/>
      <c r="U100" s="52">
        <f>5139197</f>
        <v>5139197</v>
      </c>
      <c r="V100" s="52"/>
      <c r="W100" s="52"/>
      <c r="X100" s="27" t="s">
        <v>71</v>
      </c>
      <c r="Y100" s="27"/>
      <c r="Z100" s="27"/>
      <c r="AA100" s="27"/>
      <c r="AB100" s="52">
        <f>5139197</f>
        <v>5139197</v>
      </c>
      <c r="AC100" s="52"/>
      <c r="AD100" s="52"/>
      <c r="AE100" s="11" t="s">
        <v>71</v>
      </c>
      <c r="AF100" s="11" t="s">
        <v>71</v>
      </c>
      <c r="AG100" s="27" t="s">
        <v>71</v>
      </c>
      <c r="AH100" s="27"/>
      <c r="AI100" s="27"/>
      <c r="AJ100" s="27" t="s">
        <v>71</v>
      </c>
      <c r="AK100" s="27"/>
      <c r="AL100" s="27" t="s">
        <v>71</v>
      </c>
      <c r="AM100" s="27"/>
      <c r="AN100" s="27" t="s">
        <v>71</v>
      </c>
      <c r="AO100" s="27"/>
      <c r="AP100" s="27" t="s">
        <v>71</v>
      </c>
      <c r="AQ100" s="27"/>
      <c r="AR100" s="27"/>
      <c r="AS100" s="11" t="s">
        <v>71</v>
      </c>
      <c r="AT100" s="52">
        <f>5139197</f>
        <v>5139197</v>
      </c>
      <c r="AU100" s="52"/>
      <c r="AV100" s="52"/>
      <c r="AW100" s="27" t="s">
        <v>71</v>
      </c>
      <c r="AX100" s="27"/>
      <c r="AY100" s="52">
        <f>69333.31</f>
        <v>69333.31</v>
      </c>
      <c r="AZ100" s="52"/>
      <c r="BA100" s="27" t="s">
        <v>71</v>
      </c>
      <c r="BB100" s="27"/>
      <c r="BC100" s="27"/>
      <c r="BD100" s="52">
        <f>69333.31</f>
        <v>69333.31</v>
      </c>
      <c r="BE100" s="52"/>
      <c r="BF100" s="11" t="s">
        <v>71</v>
      </c>
      <c r="BG100" s="11" t="s">
        <v>71</v>
      </c>
      <c r="BH100" s="11" t="s">
        <v>71</v>
      </c>
      <c r="BI100" s="11" t="s">
        <v>71</v>
      </c>
      <c r="BJ100" s="11" t="s">
        <v>71</v>
      </c>
      <c r="BK100" s="11" t="s">
        <v>71</v>
      </c>
      <c r="BL100" s="11" t="s">
        <v>71</v>
      </c>
      <c r="BM100" s="11" t="s">
        <v>71</v>
      </c>
      <c r="BN100" s="52">
        <f>69333.31</f>
        <v>69333.31</v>
      </c>
      <c r="BO100" s="52"/>
      <c r="BP100" s="52"/>
      <c r="BQ100" s="12" t="s">
        <v>71</v>
      </c>
    </row>
    <row r="101" spans="1:69" s="1" customFormat="1" ht="54.75" customHeight="1">
      <c r="A101" s="53" t="s">
        <v>185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44" t="s">
        <v>180</v>
      </c>
      <c r="N101" s="44"/>
      <c r="O101" s="44"/>
      <c r="P101" s="61" t="s">
        <v>230</v>
      </c>
      <c r="Q101" s="61"/>
      <c r="R101" s="61"/>
      <c r="S101" s="61"/>
      <c r="T101" s="61"/>
      <c r="U101" s="52">
        <f>3694199</f>
        <v>3694199</v>
      </c>
      <c r="V101" s="52"/>
      <c r="W101" s="52"/>
      <c r="X101" s="27" t="s">
        <v>71</v>
      </c>
      <c r="Y101" s="27"/>
      <c r="Z101" s="27"/>
      <c r="AA101" s="27"/>
      <c r="AB101" s="52">
        <f>3694199</f>
        <v>3694199</v>
      </c>
      <c r="AC101" s="52"/>
      <c r="AD101" s="52"/>
      <c r="AE101" s="11" t="s">
        <v>71</v>
      </c>
      <c r="AF101" s="11" t="s">
        <v>71</v>
      </c>
      <c r="AG101" s="27" t="s">
        <v>71</v>
      </c>
      <c r="AH101" s="27"/>
      <c r="AI101" s="27"/>
      <c r="AJ101" s="27" t="s">
        <v>71</v>
      </c>
      <c r="AK101" s="27"/>
      <c r="AL101" s="27" t="s">
        <v>71</v>
      </c>
      <c r="AM101" s="27"/>
      <c r="AN101" s="27" t="s">
        <v>71</v>
      </c>
      <c r="AO101" s="27"/>
      <c r="AP101" s="27" t="s">
        <v>71</v>
      </c>
      <c r="AQ101" s="27"/>
      <c r="AR101" s="27"/>
      <c r="AS101" s="11" t="s">
        <v>71</v>
      </c>
      <c r="AT101" s="52">
        <f>3694199</f>
        <v>3694199</v>
      </c>
      <c r="AU101" s="52"/>
      <c r="AV101" s="52"/>
      <c r="AW101" s="27" t="s">
        <v>71</v>
      </c>
      <c r="AX101" s="27"/>
      <c r="AY101" s="52">
        <f>47430.27</f>
        <v>47430.27</v>
      </c>
      <c r="AZ101" s="52"/>
      <c r="BA101" s="27" t="s">
        <v>71</v>
      </c>
      <c r="BB101" s="27"/>
      <c r="BC101" s="27"/>
      <c r="BD101" s="52">
        <f>47430.27</f>
        <v>47430.27</v>
      </c>
      <c r="BE101" s="52"/>
      <c r="BF101" s="11" t="s">
        <v>71</v>
      </c>
      <c r="BG101" s="11" t="s">
        <v>71</v>
      </c>
      <c r="BH101" s="11" t="s">
        <v>71</v>
      </c>
      <c r="BI101" s="11" t="s">
        <v>71</v>
      </c>
      <c r="BJ101" s="11" t="s">
        <v>71</v>
      </c>
      <c r="BK101" s="11" t="s">
        <v>71</v>
      </c>
      <c r="BL101" s="11" t="s">
        <v>71</v>
      </c>
      <c r="BM101" s="11" t="s">
        <v>71</v>
      </c>
      <c r="BN101" s="52">
        <f>47430.27</f>
        <v>47430.27</v>
      </c>
      <c r="BO101" s="52"/>
      <c r="BP101" s="52"/>
      <c r="BQ101" s="12" t="s">
        <v>71</v>
      </c>
    </row>
    <row r="102" spans="1:69" s="1" customFormat="1" ht="13.5" customHeight="1">
      <c r="A102" s="53" t="s">
        <v>231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44" t="s">
        <v>180</v>
      </c>
      <c r="N102" s="44"/>
      <c r="O102" s="44"/>
      <c r="P102" s="61" t="s">
        <v>232</v>
      </c>
      <c r="Q102" s="61"/>
      <c r="R102" s="61"/>
      <c r="S102" s="61"/>
      <c r="T102" s="61"/>
      <c r="U102" s="52">
        <f>3694199</f>
        <v>3694199</v>
      </c>
      <c r="V102" s="52"/>
      <c r="W102" s="52"/>
      <c r="X102" s="27" t="s">
        <v>71</v>
      </c>
      <c r="Y102" s="27"/>
      <c r="Z102" s="27"/>
      <c r="AA102" s="27"/>
      <c r="AB102" s="52">
        <f>3694199</f>
        <v>3694199</v>
      </c>
      <c r="AC102" s="52"/>
      <c r="AD102" s="52"/>
      <c r="AE102" s="11" t="s">
        <v>71</v>
      </c>
      <c r="AF102" s="11" t="s">
        <v>71</v>
      </c>
      <c r="AG102" s="27" t="s">
        <v>71</v>
      </c>
      <c r="AH102" s="27"/>
      <c r="AI102" s="27"/>
      <c r="AJ102" s="27" t="s">
        <v>71</v>
      </c>
      <c r="AK102" s="27"/>
      <c r="AL102" s="27" t="s">
        <v>71</v>
      </c>
      <c r="AM102" s="27"/>
      <c r="AN102" s="27" t="s">
        <v>71</v>
      </c>
      <c r="AO102" s="27"/>
      <c r="AP102" s="27" t="s">
        <v>71</v>
      </c>
      <c r="AQ102" s="27"/>
      <c r="AR102" s="27"/>
      <c r="AS102" s="11" t="s">
        <v>71</v>
      </c>
      <c r="AT102" s="52">
        <f>3694199</f>
        <v>3694199</v>
      </c>
      <c r="AU102" s="52"/>
      <c r="AV102" s="52"/>
      <c r="AW102" s="27" t="s">
        <v>71</v>
      </c>
      <c r="AX102" s="27"/>
      <c r="AY102" s="52">
        <f>47430.27</f>
        <v>47430.27</v>
      </c>
      <c r="AZ102" s="52"/>
      <c r="BA102" s="27" t="s">
        <v>71</v>
      </c>
      <c r="BB102" s="27"/>
      <c r="BC102" s="27"/>
      <c r="BD102" s="52">
        <f>47430.27</f>
        <v>47430.27</v>
      </c>
      <c r="BE102" s="52"/>
      <c r="BF102" s="11" t="s">
        <v>71</v>
      </c>
      <c r="BG102" s="11" t="s">
        <v>71</v>
      </c>
      <c r="BH102" s="11" t="s">
        <v>71</v>
      </c>
      <c r="BI102" s="11" t="s">
        <v>71</v>
      </c>
      <c r="BJ102" s="11" t="s">
        <v>71</v>
      </c>
      <c r="BK102" s="11" t="s">
        <v>71</v>
      </c>
      <c r="BL102" s="11" t="s">
        <v>71</v>
      </c>
      <c r="BM102" s="11" t="s">
        <v>71</v>
      </c>
      <c r="BN102" s="52">
        <f>47430.27</f>
        <v>47430.27</v>
      </c>
      <c r="BO102" s="52"/>
      <c r="BP102" s="52"/>
      <c r="BQ102" s="12" t="s">
        <v>71</v>
      </c>
    </row>
    <row r="103" spans="1:69" s="1" customFormat="1" ht="13.5" customHeight="1">
      <c r="A103" s="53" t="s">
        <v>233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44" t="s">
        <v>180</v>
      </c>
      <c r="N103" s="44"/>
      <c r="O103" s="44"/>
      <c r="P103" s="61" t="s">
        <v>234</v>
      </c>
      <c r="Q103" s="61"/>
      <c r="R103" s="61"/>
      <c r="S103" s="61"/>
      <c r="T103" s="61"/>
      <c r="U103" s="52">
        <f>2837326</f>
        <v>2837326</v>
      </c>
      <c r="V103" s="52"/>
      <c r="W103" s="52"/>
      <c r="X103" s="27" t="s">
        <v>71</v>
      </c>
      <c r="Y103" s="27"/>
      <c r="Z103" s="27"/>
      <c r="AA103" s="27"/>
      <c r="AB103" s="52">
        <f>2837326</f>
        <v>2837326</v>
      </c>
      <c r="AC103" s="52"/>
      <c r="AD103" s="52"/>
      <c r="AE103" s="11" t="s">
        <v>71</v>
      </c>
      <c r="AF103" s="11" t="s">
        <v>71</v>
      </c>
      <c r="AG103" s="27" t="s">
        <v>71</v>
      </c>
      <c r="AH103" s="27"/>
      <c r="AI103" s="27"/>
      <c r="AJ103" s="27" t="s">
        <v>71</v>
      </c>
      <c r="AK103" s="27"/>
      <c r="AL103" s="27" t="s">
        <v>71</v>
      </c>
      <c r="AM103" s="27"/>
      <c r="AN103" s="27" t="s">
        <v>71</v>
      </c>
      <c r="AO103" s="27"/>
      <c r="AP103" s="27" t="s">
        <v>71</v>
      </c>
      <c r="AQ103" s="27"/>
      <c r="AR103" s="27"/>
      <c r="AS103" s="11" t="s">
        <v>71</v>
      </c>
      <c r="AT103" s="52">
        <f>2837326</f>
        <v>2837326</v>
      </c>
      <c r="AU103" s="52"/>
      <c r="AV103" s="52"/>
      <c r="AW103" s="27" t="s">
        <v>71</v>
      </c>
      <c r="AX103" s="27"/>
      <c r="AY103" s="52">
        <f>47430.27</f>
        <v>47430.27</v>
      </c>
      <c r="AZ103" s="52"/>
      <c r="BA103" s="27" t="s">
        <v>71</v>
      </c>
      <c r="BB103" s="27"/>
      <c r="BC103" s="27"/>
      <c r="BD103" s="52">
        <f>47430.27</f>
        <v>47430.27</v>
      </c>
      <c r="BE103" s="52"/>
      <c r="BF103" s="11" t="s">
        <v>71</v>
      </c>
      <c r="BG103" s="11" t="s">
        <v>71</v>
      </c>
      <c r="BH103" s="11" t="s">
        <v>71</v>
      </c>
      <c r="BI103" s="11" t="s">
        <v>71</v>
      </c>
      <c r="BJ103" s="11" t="s">
        <v>71</v>
      </c>
      <c r="BK103" s="11" t="s">
        <v>71</v>
      </c>
      <c r="BL103" s="11" t="s">
        <v>71</v>
      </c>
      <c r="BM103" s="11" t="s">
        <v>71</v>
      </c>
      <c r="BN103" s="52">
        <f>47430.27</f>
        <v>47430.27</v>
      </c>
      <c r="BO103" s="52"/>
      <c r="BP103" s="52"/>
      <c r="BQ103" s="12" t="s">
        <v>71</v>
      </c>
    </row>
    <row r="104" spans="1:69" s="1" customFormat="1" ht="33.75" customHeight="1">
      <c r="A104" s="53" t="s">
        <v>235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44" t="s">
        <v>180</v>
      </c>
      <c r="N104" s="44"/>
      <c r="O104" s="44"/>
      <c r="P104" s="61" t="s">
        <v>236</v>
      </c>
      <c r="Q104" s="61"/>
      <c r="R104" s="61"/>
      <c r="S104" s="61"/>
      <c r="T104" s="61"/>
      <c r="U104" s="52">
        <f>856873</f>
        <v>856873</v>
      </c>
      <c r="V104" s="52"/>
      <c r="W104" s="52"/>
      <c r="X104" s="27" t="s">
        <v>71</v>
      </c>
      <c r="Y104" s="27"/>
      <c r="Z104" s="27"/>
      <c r="AA104" s="27"/>
      <c r="AB104" s="52">
        <f>856873</f>
        <v>856873</v>
      </c>
      <c r="AC104" s="52"/>
      <c r="AD104" s="52"/>
      <c r="AE104" s="11" t="s">
        <v>71</v>
      </c>
      <c r="AF104" s="11" t="s">
        <v>71</v>
      </c>
      <c r="AG104" s="27" t="s">
        <v>71</v>
      </c>
      <c r="AH104" s="27"/>
      <c r="AI104" s="27"/>
      <c r="AJ104" s="27" t="s">
        <v>71</v>
      </c>
      <c r="AK104" s="27"/>
      <c r="AL104" s="27" t="s">
        <v>71</v>
      </c>
      <c r="AM104" s="27"/>
      <c r="AN104" s="27" t="s">
        <v>71</v>
      </c>
      <c r="AO104" s="27"/>
      <c r="AP104" s="27" t="s">
        <v>71</v>
      </c>
      <c r="AQ104" s="27"/>
      <c r="AR104" s="27"/>
      <c r="AS104" s="11" t="s">
        <v>71</v>
      </c>
      <c r="AT104" s="52">
        <f>856873</f>
        <v>856873</v>
      </c>
      <c r="AU104" s="52"/>
      <c r="AV104" s="52"/>
      <c r="AW104" s="27" t="s">
        <v>71</v>
      </c>
      <c r="AX104" s="27"/>
      <c r="AY104" s="27" t="s">
        <v>71</v>
      </c>
      <c r="AZ104" s="27"/>
      <c r="BA104" s="27" t="s">
        <v>71</v>
      </c>
      <c r="BB104" s="27"/>
      <c r="BC104" s="27"/>
      <c r="BD104" s="27" t="s">
        <v>71</v>
      </c>
      <c r="BE104" s="27"/>
      <c r="BF104" s="11" t="s">
        <v>71</v>
      </c>
      <c r="BG104" s="11" t="s">
        <v>71</v>
      </c>
      <c r="BH104" s="11" t="s">
        <v>71</v>
      </c>
      <c r="BI104" s="11" t="s">
        <v>71</v>
      </c>
      <c r="BJ104" s="11" t="s">
        <v>71</v>
      </c>
      <c r="BK104" s="11" t="s">
        <v>71</v>
      </c>
      <c r="BL104" s="11" t="s">
        <v>71</v>
      </c>
      <c r="BM104" s="11" t="s">
        <v>71</v>
      </c>
      <c r="BN104" s="27" t="s">
        <v>71</v>
      </c>
      <c r="BO104" s="27"/>
      <c r="BP104" s="27"/>
      <c r="BQ104" s="12" t="s">
        <v>71</v>
      </c>
    </row>
    <row r="105" spans="1:69" s="1" customFormat="1" ht="24" customHeight="1">
      <c r="A105" s="53" t="s">
        <v>199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44" t="s">
        <v>180</v>
      </c>
      <c r="N105" s="44"/>
      <c r="O105" s="44"/>
      <c r="P105" s="61" t="s">
        <v>237</v>
      </c>
      <c r="Q105" s="61"/>
      <c r="R105" s="61"/>
      <c r="S105" s="61"/>
      <c r="T105" s="61"/>
      <c r="U105" s="52">
        <f>1369970</f>
        <v>1369970</v>
      </c>
      <c r="V105" s="52"/>
      <c r="W105" s="52"/>
      <c r="X105" s="27" t="s">
        <v>71</v>
      </c>
      <c r="Y105" s="27"/>
      <c r="Z105" s="27"/>
      <c r="AA105" s="27"/>
      <c r="AB105" s="52">
        <f>1369970</f>
        <v>1369970</v>
      </c>
      <c r="AC105" s="52"/>
      <c r="AD105" s="52"/>
      <c r="AE105" s="11" t="s">
        <v>71</v>
      </c>
      <c r="AF105" s="11" t="s">
        <v>71</v>
      </c>
      <c r="AG105" s="27" t="s">
        <v>71</v>
      </c>
      <c r="AH105" s="27"/>
      <c r="AI105" s="27"/>
      <c r="AJ105" s="27" t="s">
        <v>71</v>
      </c>
      <c r="AK105" s="27"/>
      <c r="AL105" s="27" t="s">
        <v>71</v>
      </c>
      <c r="AM105" s="27"/>
      <c r="AN105" s="27" t="s">
        <v>71</v>
      </c>
      <c r="AO105" s="27"/>
      <c r="AP105" s="27" t="s">
        <v>71</v>
      </c>
      <c r="AQ105" s="27"/>
      <c r="AR105" s="27"/>
      <c r="AS105" s="11" t="s">
        <v>71</v>
      </c>
      <c r="AT105" s="52">
        <f>1369970</f>
        <v>1369970</v>
      </c>
      <c r="AU105" s="52"/>
      <c r="AV105" s="52"/>
      <c r="AW105" s="27" t="s">
        <v>71</v>
      </c>
      <c r="AX105" s="27"/>
      <c r="AY105" s="52">
        <f>21903.04</f>
        <v>21903.04</v>
      </c>
      <c r="AZ105" s="52"/>
      <c r="BA105" s="27" t="s">
        <v>71</v>
      </c>
      <c r="BB105" s="27"/>
      <c r="BC105" s="27"/>
      <c r="BD105" s="52">
        <f>21903.04</f>
        <v>21903.04</v>
      </c>
      <c r="BE105" s="52"/>
      <c r="BF105" s="11" t="s">
        <v>71</v>
      </c>
      <c r="BG105" s="11" t="s">
        <v>71</v>
      </c>
      <c r="BH105" s="11" t="s">
        <v>71</v>
      </c>
      <c r="BI105" s="11" t="s">
        <v>71</v>
      </c>
      <c r="BJ105" s="11" t="s">
        <v>71</v>
      </c>
      <c r="BK105" s="11" t="s">
        <v>71</v>
      </c>
      <c r="BL105" s="11" t="s">
        <v>71</v>
      </c>
      <c r="BM105" s="11" t="s">
        <v>71</v>
      </c>
      <c r="BN105" s="52">
        <f>21903.04</f>
        <v>21903.04</v>
      </c>
      <c r="BO105" s="52"/>
      <c r="BP105" s="52"/>
      <c r="BQ105" s="12" t="s">
        <v>71</v>
      </c>
    </row>
    <row r="106" spans="1:69" s="1" customFormat="1" ht="24" customHeight="1">
      <c r="A106" s="53" t="s">
        <v>201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44" t="s">
        <v>180</v>
      </c>
      <c r="N106" s="44"/>
      <c r="O106" s="44"/>
      <c r="P106" s="61" t="s">
        <v>238</v>
      </c>
      <c r="Q106" s="61"/>
      <c r="R106" s="61"/>
      <c r="S106" s="61"/>
      <c r="T106" s="61"/>
      <c r="U106" s="52">
        <f>1369970</f>
        <v>1369970</v>
      </c>
      <c r="V106" s="52"/>
      <c r="W106" s="52"/>
      <c r="X106" s="27" t="s">
        <v>71</v>
      </c>
      <c r="Y106" s="27"/>
      <c r="Z106" s="27"/>
      <c r="AA106" s="27"/>
      <c r="AB106" s="52">
        <f>1369970</f>
        <v>1369970</v>
      </c>
      <c r="AC106" s="52"/>
      <c r="AD106" s="52"/>
      <c r="AE106" s="11" t="s">
        <v>71</v>
      </c>
      <c r="AF106" s="11" t="s">
        <v>71</v>
      </c>
      <c r="AG106" s="27" t="s">
        <v>71</v>
      </c>
      <c r="AH106" s="27"/>
      <c r="AI106" s="27"/>
      <c r="AJ106" s="27" t="s">
        <v>71</v>
      </c>
      <c r="AK106" s="27"/>
      <c r="AL106" s="27" t="s">
        <v>71</v>
      </c>
      <c r="AM106" s="27"/>
      <c r="AN106" s="27" t="s">
        <v>71</v>
      </c>
      <c r="AO106" s="27"/>
      <c r="AP106" s="27" t="s">
        <v>71</v>
      </c>
      <c r="AQ106" s="27"/>
      <c r="AR106" s="27"/>
      <c r="AS106" s="11" t="s">
        <v>71</v>
      </c>
      <c r="AT106" s="52">
        <f>1369970</f>
        <v>1369970</v>
      </c>
      <c r="AU106" s="52"/>
      <c r="AV106" s="52"/>
      <c r="AW106" s="27" t="s">
        <v>71</v>
      </c>
      <c r="AX106" s="27"/>
      <c r="AY106" s="52">
        <f>21903.04</f>
        <v>21903.04</v>
      </c>
      <c r="AZ106" s="52"/>
      <c r="BA106" s="27" t="s">
        <v>71</v>
      </c>
      <c r="BB106" s="27"/>
      <c r="BC106" s="27"/>
      <c r="BD106" s="52">
        <f>21903.04</f>
        <v>21903.04</v>
      </c>
      <c r="BE106" s="52"/>
      <c r="BF106" s="11" t="s">
        <v>71</v>
      </c>
      <c r="BG106" s="11" t="s">
        <v>71</v>
      </c>
      <c r="BH106" s="11" t="s">
        <v>71</v>
      </c>
      <c r="BI106" s="11" t="s">
        <v>71</v>
      </c>
      <c r="BJ106" s="11" t="s">
        <v>71</v>
      </c>
      <c r="BK106" s="11" t="s">
        <v>71</v>
      </c>
      <c r="BL106" s="11" t="s">
        <v>71</v>
      </c>
      <c r="BM106" s="11" t="s">
        <v>71</v>
      </c>
      <c r="BN106" s="52">
        <f>21903.04</f>
        <v>21903.04</v>
      </c>
      <c r="BO106" s="52"/>
      <c r="BP106" s="52"/>
      <c r="BQ106" s="12" t="s">
        <v>71</v>
      </c>
    </row>
    <row r="107" spans="1:69" s="1" customFormat="1" ht="13.5" customHeight="1">
      <c r="A107" s="53" t="s">
        <v>203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44" t="s">
        <v>180</v>
      </c>
      <c r="N107" s="44"/>
      <c r="O107" s="44"/>
      <c r="P107" s="61" t="s">
        <v>239</v>
      </c>
      <c r="Q107" s="61"/>
      <c r="R107" s="61"/>
      <c r="S107" s="61"/>
      <c r="T107" s="61"/>
      <c r="U107" s="52">
        <f>1339970</f>
        <v>1339970</v>
      </c>
      <c r="V107" s="52"/>
      <c r="W107" s="52"/>
      <c r="X107" s="27" t="s">
        <v>71</v>
      </c>
      <c r="Y107" s="27"/>
      <c r="Z107" s="27"/>
      <c r="AA107" s="27"/>
      <c r="AB107" s="52">
        <f>1339970</f>
        <v>1339970</v>
      </c>
      <c r="AC107" s="52"/>
      <c r="AD107" s="52"/>
      <c r="AE107" s="11" t="s">
        <v>71</v>
      </c>
      <c r="AF107" s="11" t="s">
        <v>71</v>
      </c>
      <c r="AG107" s="27" t="s">
        <v>71</v>
      </c>
      <c r="AH107" s="27"/>
      <c r="AI107" s="27"/>
      <c r="AJ107" s="27" t="s">
        <v>71</v>
      </c>
      <c r="AK107" s="27"/>
      <c r="AL107" s="27" t="s">
        <v>71</v>
      </c>
      <c r="AM107" s="27"/>
      <c r="AN107" s="27" t="s">
        <v>71</v>
      </c>
      <c r="AO107" s="27"/>
      <c r="AP107" s="27" t="s">
        <v>71</v>
      </c>
      <c r="AQ107" s="27"/>
      <c r="AR107" s="27"/>
      <c r="AS107" s="11" t="s">
        <v>71</v>
      </c>
      <c r="AT107" s="52">
        <f>1339970</f>
        <v>1339970</v>
      </c>
      <c r="AU107" s="52"/>
      <c r="AV107" s="52"/>
      <c r="AW107" s="27" t="s">
        <v>71</v>
      </c>
      <c r="AX107" s="27"/>
      <c r="AY107" s="52">
        <f>21903.04</f>
        <v>21903.04</v>
      </c>
      <c r="AZ107" s="52"/>
      <c r="BA107" s="27" t="s">
        <v>71</v>
      </c>
      <c r="BB107" s="27"/>
      <c r="BC107" s="27"/>
      <c r="BD107" s="52">
        <f>21903.04</f>
        <v>21903.04</v>
      </c>
      <c r="BE107" s="52"/>
      <c r="BF107" s="11" t="s">
        <v>71</v>
      </c>
      <c r="BG107" s="11" t="s">
        <v>71</v>
      </c>
      <c r="BH107" s="11" t="s">
        <v>71</v>
      </c>
      <c r="BI107" s="11" t="s">
        <v>71</v>
      </c>
      <c r="BJ107" s="11" t="s">
        <v>71</v>
      </c>
      <c r="BK107" s="11" t="s">
        <v>71</v>
      </c>
      <c r="BL107" s="11" t="s">
        <v>71</v>
      </c>
      <c r="BM107" s="11" t="s">
        <v>71</v>
      </c>
      <c r="BN107" s="52">
        <f>21903.04</f>
        <v>21903.04</v>
      </c>
      <c r="BO107" s="52"/>
      <c r="BP107" s="52"/>
      <c r="BQ107" s="12" t="s">
        <v>71</v>
      </c>
    </row>
    <row r="108" spans="1:69" s="1" customFormat="1" ht="13.5" customHeight="1">
      <c r="A108" s="53" t="s">
        <v>205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44" t="s">
        <v>180</v>
      </c>
      <c r="N108" s="44"/>
      <c r="O108" s="44"/>
      <c r="P108" s="61" t="s">
        <v>240</v>
      </c>
      <c r="Q108" s="61"/>
      <c r="R108" s="61"/>
      <c r="S108" s="61"/>
      <c r="T108" s="61"/>
      <c r="U108" s="52">
        <f>30000</f>
        <v>30000</v>
      </c>
      <c r="V108" s="52"/>
      <c r="W108" s="52"/>
      <c r="X108" s="27" t="s">
        <v>71</v>
      </c>
      <c r="Y108" s="27"/>
      <c r="Z108" s="27"/>
      <c r="AA108" s="27"/>
      <c r="AB108" s="52">
        <f>30000</f>
        <v>30000</v>
      </c>
      <c r="AC108" s="52"/>
      <c r="AD108" s="52"/>
      <c r="AE108" s="11" t="s">
        <v>71</v>
      </c>
      <c r="AF108" s="11" t="s">
        <v>71</v>
      </c>
      <c r="AG108" s="27" t="s">
        <v>71</v>
      </c>
      <c r="AH108" s="27"/>
      <c r="AI108" s="27"/>
      <c r="AJ108" s="27" t="s">
        <v>71</v>
      </c>
      <c r="AK108" s="27"/>
      <c r="AL108" s="27" t="s">
        <v>71</v>
      </c>
      <c r="AM108" s="27"/>
      <c r="AN108" s="27" t="s">
        <v>71</v>
      </c>
      <c r="AO108" s="27"/>
      <c r="AP108" s="27" t="s">
        <v>71</v>
      </c>
      <c r="AQ108" s="27"/>
      <c r="AR108" s="27"/>
      <c r="AS108" s="11" t="s">
        <v>71</v>
      </c>
      <c r="AT108" s="52">
        <f>30000</f>
        <v>30000</v>
      </c>
      <c r="AU108" s="52"/>
      <c r="AV108" s="52"/>
      <c r="AW108" s="27" t="s">
        <v>71</v>
      </c>
      <c r="AX108" s="27"/>
      <c r="AY108" s="27" t="s">
        <v>71</v>
      </c>
      <c r="AZ108" s="27"/>
      <c r="BA108" s="27" t="s">
        <v>71</v>
      </c>
      <c r="BB108" s="27"/>
      <c r="BC108" s="27"/>
      <c r="BD108" s="27" t="s">
        <v>71</v>
      </c>
      <c r="BE108" s="27"/>
      <c r="BF108" s="11" t="s">
        <v>71</v>
      </c>
      <c r="BG108" s="11" t="s">
        <v>71</v>
      </c>
      <c r="BH108" s="11" t="s">
        <v>71</v>
      </c>
      <c r="BI108" s="11" t="s">
        <v>71</v>
      </c>
      <c r="BJ108" s="11" t="s">
        <v>71</v>
      </c>
      <c r="BK108" s="11" t="s">
        <v>71</v>
      </c>
      <c r="BL108" s="11" t="s">
        <v>71</v>
      </c>
      <c r="BM108" s="11" t="s">
        <v>71</v>
      </c>
      <c r="BN108" s="27" t="s">
        <v>71</v>
      </c>
      <c r="BO108" s="27"/>
      <c r="BP108" s="27"/>
      <c r="BQ108" s="12" t="s">
        <v>71</v>
      </c>
    </row>
    <row r="109" spans="1:69" s="1" customFormat="1" ht="13.5" customHeight="1">
      <c r="A109" s="53" t="s">
        <v>207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44" t="s">
        <v>180</v>
      </c>
      <c r="N109" s="44"/>
      <c r="O109" s="44"/>
      <c r="P109" s="61" t="s">
        <v>241</v>
      </c>
      <c r="Q109" s="61"/>
      <c r="R109" s="61"/>
      <c r="S109" s="61"/>
      <c r="T109" s="61"/>
      <c r="U109" s="52">
        <f>75028</f>
        <v>75028</v>
      </c>
      <c r="V109" s="52"/>
      <c r="W109" s="52"/>
      <c r="X109" s="27" t="s">
        <v>71</v>
      </c>
      <c r="Y109" s="27"/>
      <c r="Z109" s="27"/>
      <c r="AA109" s="27"/>
      <c r="AB109" s="52">
        <f>75028</f>
        <v>75028</v>
      </c>
      <c r="AC109" s="52"/>
      <c r="AD109" s="52"/>
      <c r="AE109" s="11" t="s">
        <v>71</v>
      </c>
      <c r="AF109" s="11" t="s">
        <v>71</v>
      </c>
      <c r="AG109" s="27" t="s">
        <v>71</v>
      </c>
      <c r="AH109" s="27"/>
      <c r="AI109" s="27"/>
      <c r="AJ109" s="27" t="s">
        <v>71</v>
      </c>
      <c r="AK109" s="27"/>
      <c r="AL109" s="27" t="s">
        <v>71</v>
      </c>
      <c r="AM109" s="27"/>
      <c r="AN109" s="27" t="s">
        <v>71</v>
      </c>
      <c r="AO109" s="27"/>
      <c r="AP109" s="27" t="s">
        <v>71</v>
      </c>
      <c r="AQ109" s="27"/>
      <c r="AR109" s="27"/>
      <c r="AS109" s="11" t="s">
        <v>71</v>
      </c>
      <c r="AT109" s="52">
        <f>75028</f>
        <v>75028</v>
      </c>
      <c r="AU109" s="52"/>
      <c r="AV109" s="52"/>
      <c r="AW109" s="27" t="s">
        <v>71</v>
      </c>
      <c r="AX109" s="27"/>
      <c r="AY109" s="27" t="s">
        <v>71</v>
      </c>
      <c r="AZ109" s="27"/>
      <c r="BA109" s="27" t="s">
        <v>71</v>
      </c>
      <c r="BB109" s="27"/>
      <c r="BC109" s="27"/>
      <c r="BD109" s="27" t="s">
        <v>71</v>
      </c>
      <c r="BE109" s="27"/>
      <c r="BF109" s="11" t="s">
        <v>71</v>
      </c>
      <c r="BG109" s="11" t="s">
        <v>71</v>
      </c>
      <c r="BH109" s="11" t="s">
        <v>71</v>
      </c>
      <c r="BI109" s="11" t="s">
        <v>71</v>
      </c>
      <c r="BJ109" s="11" t="s">
        <v>71</v>
      </c>
      <c r="BK109" s="11" t="s">
        <v>71</v>
      </c>
      <c r="BL109" s="11" t="s">
        <v>71</v>
      </c>
      <c r="BM109" s="11" t="s">
        <v>71</v>
      </c>
      <c r="BN109" s="27" t="s">
        <v>71</v>
      </c>
      <c r="BO109" s="27"/>
      <c r="BP109" s="27"/>
      <c r="BQ109" s="12" t="s">
        <v>71</v>
      </c>
    </row>
    <row r="110" spans="1:69" s="1" customFormat="1" ht="13.5" customHeight="1">
      <c r="A110" s="53" t="s">
        <v>209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44" t="s">
        <v>180</v>
      </c>
      <c r="N110" s="44"/>
      <c r="O110" s="44"/>
      <c r="P110" s="61" t="s">
        <v>242</v>
      </c>
      <c r="Q110" s="61"/>
      <c r="R110" s="61"/>
      <c r="S110" s="61"/>
      <c r="T110" s="61"/>
      <c r="U110" s="52">
        <f>75028</f>
        <v>75028</v>
      </c>
      <c r="V110" s="52"/>
      <c r="W110" s="52"/>
      <c r="X110" s="27" t="s">
        <v>71</v>
      </c>
      <c r="Y110" s="27"/>
      <c r="Z110" s="27"/>
      <c r="AA110" s="27"/>
      <c r="AB110" s="52">
        <f>75028</f>
        <v>75028</v>
      </c>
      <c r="AC110" s="52"/>
      <c r="AD110" s="52"/>
      <c r="AE110" s="11" t="s">
        <v>71</v>
      </c>
      <c r="AF110" s="11" t="s">
        <v>71</v>
      </c>
      <c r="AG110" s="27" t="s">
        <v>71</v>
      </c>
      <c r="AH110" s="27"/>
      <c r="AI110" s="27"/>
      <c r="AJ110" s="27" t="s">
        <v>71</v>
      </c>
      <c r="AK110" s="27"/>
      <c r="AL110" s="27" t="s">
        <v>71</v>
      </c>
      <c r="AM110" s="27"/>
      <c r="AN110" s="27" t="s">
        <v>71</v>
      </c>
      <c r="AO110" s="27"/>
      <c r="AP110" s="27" t="s">
        <v>71</v>
      </c>
      <c r="AQ110" s="27"/>
      <c r="AR110" s="27"/>
      <c r="AS110" s="11" t="s">
        <v>71</v>
      </c>
      <c r="AT110" s="52">
        <f>75028</f>
        <v>75028</v>
      </c>
      <c r="AU110" s="52"/>
      <c r="AV110" s="52"/>
      <c r="AW110" s="27" t="s">
        <v>71</v>
      </c>
      <c r="AX110" s="27"/>
      <c r="AY110" s="27" t="s">
        <v>71</v>
      </c>
      <c r="AZ110" s="27"/>
      <c r="BA110" s="27" t="s">
        <v>71</v>
      </c>
      <c r="BB110" s="27"/>
      <c r="BC110" s="27"/>
      <c r="BD110" s="27" t="s">
        <v>71</v>
      </c>
      <c r="BE110" s="27"/>
      <c r="BF110" s="11" t="s">
        <v>71</v>
      </c>
      <c r="BG110" s="11" t="s">
        <v>71</v>
      </c>
      <c r="BH110" s="11" t="s">
        <v>71</v>
      </c>
      <c r="BI110" s="11" t="s">
        <v>71</v>
      </c>
      <c r="BJ110" s="11" t="s">
        <v>71</v>
      </c>
      <c r="BK110" s="11" t="s">
        <v>71</v>
      </c>
      <c r="BL110" s="11" t="s">
        <v>71</v>
      </c>
      <c r="BM110" s="11" t="s">
        <v>71</v>
      </c>
      <c r="BN110" s="27" t="s">
        <v>71</v>
      </c>
      <c r="BO110" s="27"/>
      <c r="BP110" s="27"/>
      <c r="BQ110" s="12" t="s">
        <v>71</v>
      </c>
    </row>
    <row r="111" spans="1:69" s="1" customFormat="1" ht="24" customHeight="1">
      <c r="A111" s="53" t="s">
        <v>211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44" t="s">
        <v>180</v>
      </c>
      <c r="N111" s="44"/>
      <c r="O111" s="44"/>
      <c r="P111" s="61" t="s">
        <v>243</v>
      </c>
      <c r="Q111" s="61"/>
      <c r="R111" s="61"/>
      <c r="S111" s="61"/>
      <c r="T111" s="61"/>
      <c r="U111" s="52">
        <f>20000</f>
        <v>20000</v>
      </c>
      <c r="V111" s="52"/>
      <c r="W111" s="52"/>
      <c r="X111" s="27" t="s">
        <v>71</v>
      </c>
      <c r="Y111" s="27"/>
      <c r="Z111" s="27"/>
      <c r="AA111" s="27"/>
      <c r="AB111" s="52">
        <f>20000</f>
        <v>20000</v>
      </c>
      <c r="AC111" s="52"/>
      <c r="AD111" s="52"/>
      <c r="AE111" s="11" t="s">
        <v>71</v>
      </c>
      <c r="AF111" s="11" t="s">
        <v>71</v>
      </c>
      <c r="AG111" s="27" t="s">
        <v>71</v>
      </c>
      <c r="AH111" s="27"/>
      <c r="AI111" s="27"/>
      <c r="AJ111" s="27" t="s">
        <v>71</v>
      </c>
      <c r="AK111" s="27"/>
      <c r="AL111" s="27" t="s">
        <v>71</v>
      </c>
      <c r="AM111" s="27"/>
      <c r="AN111" s="27" t="s">
        <v>71</v>
      </c>
      <c r="AO111" s="27"/>
      <c r="AP111" s="27" t="s">
        <v>71</v>
      </c>
      <c r="AQ111" s="27"/>
      <c r="AR111" s="27"/>
      <c r="AS111" s="11" t="s">
        <v>71</v>
      </c>
      <c r="AT111" s="52">
        <f>20000</f>
        <v>20000</v>
      </c>
      <c r="AU111" s="52"/>
      <c r="AV111" s="52"/>
      <c r="AW111" s="27" t="s">
        <v>71</v>
      </c>
      <c r="AX111" s="27"/>
      <c r="AY111" s="27" t="s">
        <v>71</v>
      </c>
      <c r="AZ111" s="27"/>
      <c r="BA111" s="27" t="s">
        <v>71</v>
      </c>
      <c r="BB111" s="27"/>
      <c r="BC111" s="27"/>
      <c r="BD111" s="27" t="s">
        <v>71</v>
      </c>
      <c r="BE111" s="27"/>
      <c r="BF111" s="11" t="s">
        <v>71</v>
      </c>
      <c r="BG111" s="11" t="s">
        <v>71</v>
      </c>
      <c r="BH111" s="11" t="s">
        <v>71</v>
      </c>
      <c r="BI111" s="11" t="s">
        <v>71</v>
      </c>
      <c r="BJ111" s="11" t="s">
        <v>71</v>
      </c>
      <c r="BK111" s="11" t="s">
        <v>71</v>
      </c>
      <c r="BL111" s="11" t="s">
        <v>71</v>
      </c>
      <c r="BM111" s="11" t="s">
        <v>71</v>
      </c>
      <c r="BN111" s="27" t="s">
        <v>71</v>
      </c>
      <c r="BO111" s="27"/>
      <c r="BP111" s="27"/>
      <c r="BQ111" s="12" t="s">
        <v>71</v>
      </c>
    </row>
    <row r="112" spans="1:69" s="1" customFormat="1" ht="13.5" customHeight="1">
      <c r="A112" s="53" t="s">
        <v>213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44" t="s">
        <v>180</v>
      </c>
      <c r="N112" s="44"/>
      <c r="O112" s="44"/>
      <c r="P112" s="61" t="s">
        <v>244</v>
      </c>
      <c r="Q112" s="61"/>
      <c r="R112" s="61"/>
      <c r="S112" s="61"/>
      <c r="T112" s="61"/>
      <c r="U112" s="52">
        <f>13900</f>
        <v>13900</v>
      </c>
      <c r="V112" s="52"/>
      <c r="W112" s="52"/>
      <c r="X112" s="27" t="s">
        <v>71</v>
      </c>
      <c r="Y112" s="27"/>
      <c r="Z112" s="27"/>
      <c r="AA112" s="27"/>
      <c r="AB112" s="52">
        <f>13900</f>
        <v>13900</v>
      </c>
      <c r="AC112" s="52"/>
      <c r="AD112" s="52"/>
      <c r="AE112" s="11" t="s">
        <v>71</v>
      </c>
      <c r="AF112" s="11" t="s">
        <v>71</v>
      </c>
      <c r="AG112" s="27" t="s">
        <v>71</v>
      </c>
      <c r="AH112" s="27"/>
      <c r="AI112" s="27"/>
      <c r="AJ112" s="27" t="s">
        <v>71</v>
      </c>
      <c r="AK112" s="27"/>
      <c r="AL112" s="27" t="s">
        <v>71</v>
      </c>
      <c r="AM112" s="27"/>
      <c r="AN112" s="27" t="s">
        <v>71</v>
      </c>
      <c r="AO112" s="27"/>
      <c r="AP112" s="27" t="s">
        <v>71</v>
      </c>
      <c r="AQ112" s="27"/>
      <c r="AR112" s="27"/>
      <c r="AS112" s="11" t="s">
        <v>71</v>
      </c>
      <c r="AT112" s="52">
        <f>13900</f>
        <v>13900</v>
      </c>
      <c r="AU112" s="52"/>
      <c r="AV112" s="52"/>
      <c r="AW112" s="27" t="s">
        <v>71</v>
      </c>
      <c r="AX112" s="27"/>
      <c r="AY112" s="27" t="s">
        <v>71</v>
      </c>
      <c r="AZ112" s="27"/>
      <c r="BA112" s="27" t="s">
        <v>71</v>
      </c>
      <c r="BB112" s="27"/>
      <c r="BC112" s="27"/>
      <c r="BD112" s="27" t="s">
        <v>71</v>
      </c>
      <c r="BE112" s="27"/>
      <c r="BF112" s="11" t="s">
        <v>71</v>
      </c>
      <c r="BG112" s="11" t="s">
        <v>71</v>
      </c>
      <c r="BH112" s="11" t="s">
        <v>71</v>
      </c>
      <c r="BI112" s="11" t="s">
        <v>71</v>
      </c>
      <c r="BJ112" s="11" t="s">
        <v>71</v>
      </c>
      <c r="BK112" s="11" t="s">
        <v>71</v>
      </c>
      <c r="BL112" s="11" t="s">
        <v>71</v>
      </c>
      <c r="BM112" s="11" t="s">
        <v>71</v>
      </c>
      <c r="BN112" s="27" t="s">
        <v>71</v>
      </c>
      <c r="BO112" s="27"/>
      <c r="BP112" s="27"/>
      <c r="BQ112" s="12" t="s">
        <v>71</v>
      </c>
    </row>
    <row r="113" spans="1:69" s="1" customFormat="1" ht="13.5" customHeight="1">
      <c r="A113" s="53" t="s">
        <v>215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44" t="s">
        <v>180</v>
      </c>
      <c r="N113" s="44"/>
      <c r="O113" s="44"/>
      <c r="P113" s="61" t="s">
        <v>245</v>
      </c>
      <c r="Q113" s="61"/>
      <c r="R113" s="61"/>
      <c r="S113" s="61"/>
      <c r="T113" s="61"/>
      <c r="U113" s="52">
        <f>41128</f>
        <v>41128</v>
      </c>
      <c r="V113" s="52"/>
      <c r="W113" s="52"/>
      <c r="X113" s="27" t="s">
        <v>71</v>
      </c>
      <c r="Y113" s="27"/>
      <c r="Z113" s="27"/>
      <c r="AA113" s="27"/>
      <c r="AB113" s="52">
        <f>41128</f>
        <v>41128</v>
      </c>
      <c r="AC113" s="52"/>
      <c r="AD113" s="52"/>
      <c r="AE113" s="11" t="s">
        <v>71</v>
      </c>
      <c r="AF113" s="11" t="s">
        <v>71</v>
      </c>
      <c r="AG113" s="27" t="s">
        <v>71</v>
      </c>
      <c r="AH113" s="27"/>
      <c r="AI113" s="27"/>
      <c r="AJ113" s="27" t="s">
        <v>71</v>
      </c>
      <c r="AK113" s="27"/>
      <c r="AL113" s="27" t="s">
        <v>71</v>
      </c>
      <c r="AM113" s="27"/>
      <c r="AN113" s="27" t="s">
        <v>71</v>
      </c>
      <c r="AO113" s="27"/>
      <c r="AP113" s="27" t="s">
        <v>71</v>
      </c>
      <c r="AQ113" s="27"/>
      <c r="AR113" s="27"/>
      <c r="AS113" s="11" t="s">
        <v>71</v>
      </c>
      <c r="AT113" s="52">
        <f>41128</f>
        <v>41128</v>
      </c>
      <c r="AU113" s="52"/>
      <c r="AV113" s="52"/>
      <c r="AW113" s="27" t="s">
        <v>71</v>
      </c>
      <c r="AX113" s="27"/>
      <c r="AY113" s="27" t="s">
        <v>71</v>
      </c>
      <c r="AZ113" s="27"/>
      <c r="BA113" s="27" t="s">
        <v>71</v>
      </c>
      <c r="BB113" s="27"/>
      <c r="BC113" s="27"/>
      <c r="BD113" s="27" t="s">
        <v>71</v>
      </c>
      <c r="BE113" s="27"/>
      <c r="BF113" s="11" t="s">
        <v>71</v>
      </c>
      <c r="BG113" s="11" t="s">
        <v>71</v>
      </c>
      <c r="BH113" s="11" t="s">
        <v>71</v>
      </c>
      <c r="BI113" s="11" t="s">
        <v>71</v>
      </c>
      <c r="BJ113" s="11" t="s">
        <v>71</v>
      </c>
      <c r="BK113" s="11" t="s">
        <v>71</v>
      </c>
      <c r="BL113" s="11" t="s">
        <v>71</v>
      </c>
      <c r="BM113" s="11" t="s">
        <v>71</v>
      </c>
      <c r="BN113" s="27" t="s">
        <v>71</v>
      </c>
      <c r="BO113" s="27"/>
      <c r="BP113" s="27"/>
      <c r="BQ113" s="12" t="s">
        <v>71</v>
      </c>
    </row>
    <row r="114" spans="1:69" s="1" customFormat="1" ht="13.5" customHeight="1">
      <c r="A114" s="53" t="s">
        <v>246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44" t="s">
        <v>180</v>
      </c>
      <c r="N114" s="44"/>
      <c r="O114" s="44"/>
      <c r="P114" s="61" t="s">
        <v>247</v>
      </c>
      <c r="Q114" s="61"/>
      <c r="R114" s="61"/>
      <c r="S114" s="61"/>
      <c r="T114" s="61"/>
      <c r="U114" s="52">
        <f>238636</f>
        <v>238636</v>
      </c>
      <c r="V114" s="52"/>
      <c r="W114" s="52"/>
      <c r="X114" s="27" t="s">
        <v>71</v>
      </c>
      <c r="Y114" s="27"/>
      <c r="Z114" s="27"/>
      <c r="AA114" s="27"/>
      <c r="AB114" s="52">
        <f>238636</f>
        <v>238636</v>
      </c>
      <c r="AC114" s="52"/>
      <c r="AD114" s="52"/>
      <c r="AE114" s="11" t="s">
        <v>71</v>
      </c>
      <c r="AF114" s="11" t="s">
        <v>71</v>
      </c>
      <c r="AG114" s="27" t="s">
        <v>71</v>
      </c>
      <c r="AH114" s="27"/>
      <c r="AI114" s="27"/>
      <c r="AJ114" s="27" t="s">
        <v>71</v>
      </c>
      <c r="AK114" s="27"/>
      <c r="AL114" s="27" t="s">
        <v>71</v>
      </c>
      <c r="AM114" s="27"/>
      <c r="AN114" s="27" t="s">
        <v>71</v>
      </c>
      <c r="AO114" s="27"/>
      <c r="AP114" s="27" t="s">
        <v>71</v>
      </c>
      <c r="AQ114" s="27"/>
      <c r="AR114" s="27"/>
      <c r="AS114" s="11" t="s">
        <v>71</v>
      </c>
      <c r="AT114" s="52">
        <f>238636</f>
        <v>238636</v>
      </c>
      <c r="AU114" s="52"/>
      <c r="AV114" s="52"/>
      <c r="AW114" s="27" t="s">
        <v>71</v>
      </c>
      <c r="AX114" s="27"/>
      <c r="AY114" s="27" t="s">
        <v>71</v>
      </c>
      <c r="AZ114" s="27"/>
      <c r="BA114" s="27" t="s">
        <v>71</v>
      </c>
      <c r="BB114" s="27"/>
      <c r="BC114" s="27"/>
      <c r="BD114" s="27" t="s">
        <v>71</v>
      </c>
      <c r="BE114" s="27"/>
      <c r="BF114" s="11" t="s">
        <v>71</v>
      </c>
      <c r="BG114" s="11" t="s">
        <v>71</v>
      </c>
      <c r="BH114" s="11" t="s">
        <v>71</v>
      </c>
      <c r="BI114" s="11" t="s">
        <v>71</v>
      </c>
      <c r="BJ114" s="11" t="s">
        <v>71</v>
      </c>
      <c r="BK114" s="11" t="s">
        <v>71</v>
      </c>
      <c r="BL114" s="11" t="s">
        <v>71</v>
      </c>
      <c r="BM114" s="11" t="s">
        <v>71</v>
      </c>
      <c r="BN114" s="27" t="s">
        <v>71</v>
      </c>
      <c r="BO114" s="27"/>
      <c r="BP114" s="27"/>
      <c r="BQ114" s="12" t="s">
        <v>71</v>
      </c>
    </row>
    <row r="115" spans="1:69" s="1" customFormat="1" ht="13.5" customHeight="1">
      <c r="A115" s="53" t="s">
        <v>248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44" t="s">
        <v>180</v>
      </c>
      <c r="N115" s="44"/>
      <c r="O115" s="44"/>
      <c r="P115" s="61" t="s">
        <v>249</v>
      </c>
      <c r="Q115" s="61"/>
      <c r="R115" s="61"/>
      <c r="S115" s="61"/>
      <c r="T115" s="61"/>
      <c r="U115" s="52">
        <f>238636</f>
        <v>238636</v>
      </c>
      <c r="V115" s="52"/>
      <c r="W115" s="52"/>
      <c r="X115" s="27" t="s">
        <v>71</v>
      </c>
      <c r="Y115" s="27"/>
      <c r="Z115" s="27"/>
      <c r="AA115" s="27"/>
      <c r="AB115" s="52">
        <f>238636</f>
        <v>238636</v>
      </c>
      <c r="AC115" s="52"/>
      <c r="AD115" s="52"/>
      <c r="AE115" s="11" t="s">
        <v>71</v>
      </c>
      <c r="AF115" s="11" t="s">
        <v>71</v>
      </c>
      <c r="AG115" s="27" t="s">
        <v>71</v>
      </c>
      <c r="AH115" s="27"/>
      <c r="AI115" s="27"/>
      <c r="AJ115" s="27" t="s">
        <v>71</v>
      </c>
      <c r="AK115" s="27"/>
      <c r="AL115" s="27" t="s">
        <v>71</v>
      </c>
      <c r="AM115" s="27"/>
      <c r="AN115" s="27" t="s">
        <v>71</v>
      </c>
      <c r="AO115" s="27"/>
      <c r="AP115" s="27" t="s">
        <v>71</v>
      </c>
      <c r="AQ115" s="27"/>
      <c r="AR115" s="27"/>
      <c r="AS115" s="11" t="s">
        <v>71</v>
      </c>
      <c r="AT115" s="52">
        <f>238636</f>
        <v>238636</v>
      </c>
      <c r="AU115" s="52"/>
      <c r="AV115" s="52"/>
      <c r="AW115" s="27" t="s">
        <v>71</v>
      </c>
      <c r="AX115" s="27"/>
      <c r="AY115" s="27" t="s">
        <v>71</v>
      </c>
      <c r="AZ115" s="27"/>
      <c r="BA115" s="27" t="s">
        <v>71</v>
      </c>
      <c r="BB115" s="27"/>
      <c r="BC115" s="27"/>
      <c r="BD115" s="27" t="s">
        <v>71</v>
      </c>
      <c r="BE115" s="27"/>
      <c r="BF115" s="11" t="s">
        <v>71</v>
      </c>
      <c r="BG115" s="11" t="s">
        <v>71</v>
      </c>
      <c r="BH115" s="11" t="s">
        <v>71</v>
      </c>
      <c r="BI115" s="11" t="s">
        <v>71</v>
      </c>
      <c r="BJ115" s="11" t="s">
        <v>71</v>
      </c>
      <c r="BK115" s="11" t="s">
        <v>71</v>
      </c>
      <c r="BL115" s="11" t="s">
        <v>71</v>
      </c>
      <c r="BM115" s="11" t="s">
        <v>71</v>
      </c>
      <c r="BN115" s="27" t="s">
        <v>71</v>
      </c>
      <c r="BO115" s="27"/>
      <c r="BP115" s="27"/>
      <c r="BQ115" s="12" t="s">
        <v>71</v>
      </c>
    </row>
    <row r="116" spans="1:69" s="1" customFormat="1" ht="54.75" customHeight="1">
      <c r="A116" s="53" t="s">
        <v>185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44" t="s">
        <v>180</v>
      </c>
      <c r="N116" s="44"/>
      <c r="O116" s="44"/>
      <c r="P116" s="61" t="s">
        <v>250</v>
      </c>
      <c r="Q116" s="61"/>
      <c r="R116" s="61"/>
      <c r="S116" s="61"/>
      <c r="T116" s="61"/>
      <c r="U116" s="52">
        <f>238636</f>
        <v>238636</v>
      </c>
      <c r="V116" s="52"/>
      <c r="W116" s="52"/>
      <c r="X116" s="27" t="s">
        <v>71</v>
      </c>
      <c r="Y116" s="27"/>
      <c r="Z116" s="27"/>
      <c r="AA116" s="27"/>
      <c r="AB116" s="52">
        <f>238636</f>
        <v>238636</v>
      </c>
      <c r="AC116" s="52"/>
      <c r="AD116" s="52"/>
      <c r="AE116" s="11" t="s">
        <v>71</v>
      </c>
      <c r="AF116" s="11" t="s">
        <v>71</v>
      </c>
      <c r="AG116" s="27" t="s">
        <v>71</v>
      </c>
      <c r="AH116" s="27"/>
      <c r="AI116" s="27"/>
      <c r="AJ116" s="27" t="s">
        <v>71</v>
      </c>
      <c r="AK116" s="27"/>
      <c r="AL116" s="27" t="s">
        <v>71</v>
      </c>
      <c r="AM116" s="27"/>
      <c r="AN116" s="27" t="s">
        <v>71</v>
      </c>
      <c r="AO116" s="27"/>
      <c r="AP116" s="27" t="s">
        <v>71</v>
      </c>
      <c r="AQ116" s="27"/>
      <c r="AR116" s="27"/>
      <c r="AS116" s="11" t="s">
        <v>71</v>
      </c>
      <c r="AT116" s="52">
        <f>238636</f>
        <v>238636</v>
      </c>
      <c r="AU116" s="52"/>
      <c r="AV116" s="52"/>
      <c r="AW116" s="27" t="s">
        <v>71</v>
      </c>
      <c r="AX116" s="27"/>
      <c r="AY116" s="27" t="s">
        <v>71</v>
      </c>
      <c r="AZ116" s="27"/>
      <c r="BA116" s="27" t="s">
        <v>71</v>
      </c>
      <c r="BB116" s="27"/>
      <c r="BC116" s="27"/>
      <c r="BD116" s="27" t="s">
        <v>71</v>
      </c>
      <c r="BE116" s="27"/>
      <c r="BF116" s="11" t="s">
        <v>71</v>
      </c>
      <c r="BG116" s="11" t="s">
        <v>71</v>
      </c>
      <c r="BH116" s="11" t="s">
        <v>71</v>
      </c>
      <c r="BI116" s="11" t="s">
        <v>71</v>
      </c>
      <c r="BJ116" s="11" t="s">
        <v>71</v>
      </c>
      <c r="BK116" s="11" t="s">
        <v>71</v>
      </c>
      <c r="BL116" s="11" t="s">
        <v>71</v>
      </c>
      <c r="BM116" s="11" t="s">
        <v>71</v>
      </c>
      <c r="BN116" s="27" t="s">
        <v>71</v>
      </c>
      <c r="BO116" s="27"/>
      <c r="BP116" s="27"/>
      <c r="BQ116" s="12" t="s">
        <v>71</v>
      </c>
    </row>
    <row r="117" spans="1:69" s="1" customFormat="1" ht="24" customHeight="1">
      <c r="A117" s="53" t="s">
        <v>187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44" t="s">
        <v>180</v>
      </c>
      <c r="N117" s="44"/>
      <c r="O117" s="44"/>
      <c r="P117" s="61" t="s">
        <v>251</v>
      </c>
      <c r="Q117" s="61"/>
      <c r="R117" s="61"/>
      <c r="S117" s="61"/>
      <c r="T117" s="61"/>
      <c r="U117" s="52">
        <f>238636</f>
        <v>238636</v>
      </c>
      <c r="V117" s="52"/>
      <c r="W117" s="52"/>
      <c r="X117" s="27" t="s">
        <v>71</v>
      </c>
      <c r="Y117" s="27"/>
      <c r="Z117" s="27"/>
      <c r="AA117" s="27"/>
      <c r="AB117" s="52">
        <f>238636</f>
        <v>238636</v>
      </c>
      <c r="AC117" s="52"/>
      <c r="AD117" s="52"/>
      <c r="AE117" s="11" t="s">
        <v>71</v>
      </c>
      <c r="AF117" s="11" t="s">
        <v>71</v>
      </c>
      <c r="AG117" s="27" t="s">
        <v>71</v>
      </c>
      <c r="AH117" s="27"/>
      <c r="AI117" s="27"/>
      <c r="AJ117" s="27" t="s">
        <v>71</v>
      </c>
      <c r="AK117" s="27"/>
      <c r="AL117" s="27" t="s">
        <v>71</v>
      </c>
      <c r="AM117" s="27"/>
      <c r="AN117" s="27" t="s">
        <v>71</v>
      </c>
      <c r="AO117" s="27"/>
      <c r="AP117" s="27" t="s">
        <v>71</v>
      </c>
      <c r="AQ117" s="27"/>
      <c r="AR117" s="27"/>
      <c r="AS117" s="11" t="s">
        <v>71</v>
      </c>
      <c r="AT117" s="52">
        <f>238636</f>
        <v>238636</v>
      </c>
      <c r="AU117" s="52"/>
      <c r="AV117" s="52"/>
      <c r="AW117" s="27" t="s">
        <v>71</v>
      </c>
      <c r="AX117" s="27"/>
      <c r="AY117" s="27" t="s">
        <v>71</v>
      </c>
      <c r="AZ117" s="27"/>
      <c r="BA117" s="27" t="s">
        <v>71</v>
      </c>
      <c r="BB117" s="27"/>
      <c r="BC117" s="27"/>
      <c r="BD117" s="27" t="s">
        <v>71</v>
      </c>
      <c r="BE117" s="27"/>
      <c r="BF117" s="11" t="s">
        <v>71</v>
      </c>
      <c r="BG117" s="11" t="s">
        <v>71</v>
      </c>
      <c r="BH117" s="11" t="s">
        <v>71</v>
      </c>
      <c r="BI117" s="11" t="s">
        <v>71</v>
      </c>
      <c r="BJ117" s="11" t="s">
        <v>71</v>
      </c>
      <c r="BK117" s="11" t="s">
        <v>71</v>
      </c>
      <c r="BL117" s="11" t="s">
        <v>71</v>
      </c>
      <c r="BM117" s="11" t="s">
        <v>71</v>
      </c>
      <c r="BN117" s="27" t="s">
        <v>71</v>
      </c>
      <c r="BO117" s="27"/>
      <c r="BP117" s="27"/>
      <c r="BQ117" s="12" t="s">
        <v>71</v>
      </c>
    </row>
    <row r="118" spans="1:69" s="1" customFormat="1" ht="24" customHeight="1">
      <c r="A118" s="53" t="s">
        <v>189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44" t="s">
        <v>180</v>
      </c>
      <c r="N118" s="44"/>
      <c r="O118" s="44"/>
      <c r="P118" s="61" t="s">
        <v>252</v>
      </c>
      <c r="Q118" s="61"/>
      <c r="R118" s="61"/>
      <c r="S118" s="61"/>
      <c r="T118" s="61"/>
      <c r="U118" s="52">
        <f>183284</f>
        <v>183284</v>
      </c>
      <c r="V118" s="52"/>
      <c r="W118" s="52"/>
      <c r="X118" s="27" t="s">
        <v>71</v>
      </c>
      <c r="Y118" s="27"/>
      <c r="Z118" s="27"/>
      <c r="AA118" s="27"/>
      <c r="AB118" s="52">
        <f>183284</f>
        <v>183284</v>
      </c>
      <c r="AC118" s="52"/>
      <c r="AD118" s="52"/>
      <c r="AE118" s="11" t="s">
        <v>71</v>
      </c>
      <c r="AF118" s="11" t="s">
        <v>71</v>
      </c>
      <c r="AG118" s="27" t="s">
        <v>71</v>
      </c>
      <c r="AH118" s="27"/>
      <c r="AI118" s="27"/>
      <c r="AJ118" s="27" t="s">
        <v>71</v>
      </c>
      <c r="AK118" s="27"/>
      <c r="AL118" s="27" t="s">
        <v>71</v>
      </c>
      <c r="AM118" s="27"/>
      <c r="AN118" s="27" t="s">
        <v>71</v>
      </c>
      <c r="AO118" s="27"/>
      <c r="AP118" s="27" t="s">
        <v>71</v>
      </c>
      <c r="AQ118" s="27"/>
      <c r="AR118" s="27"/>
      <c r="AS118" s="11" t="s">
        <v>71</v>
      </c>
      <c r="AT118" s="52">
        <f>183284</f>
        <v>183284</v>
      </c>
      <c r="AU118" s="52"/>
      <c r="AV118" s="52"/>
      <c r="AW118" s="27" t="s">
        <v>71</v>
      </c>
      <c r="AX118" s="27"/>
      <c r="AY118" s="27" t="s">
        <v>71</v>
      </c>
      <c r="AZ118" s="27"/>
      <c r="BA118" s="27" t="s">
        <v>71</v>
      </c>
      <c r="BB118" s="27"/>
      <c r="BC118" s="27"/>
      <c r="BD118" s="27" t="s">
        <v>71</v>
      </c>
      <c r="BE118" s="27"/>
      <c r="BF118" s="11" t="s">
        <v>71</v>
      </c>
      <c r="BG118" s="11" t="s">
        <v>71</v>
      </c>
      <c r="BH118" s="11" t="s">
        <v>71</v>
      </c>
      <c r="BI118" s="11" t="s">
        <v>71</v>
      </c>
      <c r="BJ118" s="11" t="s">
        <v>71</v>
      </c>
      <c r="BK118" s="11" t="s">
        <v>71</v>
      </c>
      <c r="BL118" s="11" t="s">
        <v>71</v>
      </c>
      <c r="BM118" s="11" t="s">
        <v>71</v>
      </c>
      <c r="BN118" s="27" t="s">
        <v>71</v>
      </c>
      <c r="BO118" s="27"/>
      <c r="BP118" s="27"/>
      <c r="BQ118" s="12" t="s">
        <v>71</v>
      </c>
    </row>
    <row r="119" spans="1:69" s="1" customFormat="1" ht="33.75" customHeight="1">
      <c r="A119" s="53" t="s">
        <v>191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44" t="s">
        <v>180</v>
      </c>
      <c r="N119" s="44"/>
      <c r="O119" s="44"/>
      <c r="P119" s="61" t="s">
        <v>253</v>
      </c>
      <c r="Q119" s="61"/>
      <c r="R119" s="61"/>
      <c r="S119" s="61"/>
      <c r="T119" s="61"/>
      <c r="U119" s="52">
        <f>55352</f>
        <v>55352</v>
      </c>
      <c r="V119" s="52"/>
      <c r="W119" s="52"/>
      <c r="X119" s="27" t="s">
        <v>71</v>
      </c>
      <c r="Y119" s="27"/>
      <c r="Z119" s="27"/>
      <c r="AA119" s="27"/>
      <c r="AB119" s="52">
        <f>55352</f>
        <v>55352</v>
      </c>
      <c r="AC119" s="52"/>
      <c r="AD119" s="52"/>
      <c r="AE119" s="11" t="s">
        <v>71</v>
      </c>
      <c r="AF119" s="11" t="s">
        <v>71</v>
      </c>
      <c r="AG119" s="27" t="s">
        <v>71</v>
      </c>
      <c r="AH119" s="27"/>
      <c r="AI119" s="27"/>
      <c r="AJ119" s="27" t="s">
        <v>71</v>
      </c>
      <c r="AK119" s="27"/>
      <c r="AL119" s="27" t="s">
        <v>71</v>
      </c>
      <c r="AM119" s="27"/>
      <c r="AN119" s="27" t="s">
        <v>71</v>
      </c>
      <c r="AO119" s="27"/>
      <c r="AP119" s="27" t="s">
        <v>71</v>
      </c>
      <c r="AQ119" s="27"/>
      <c r="AR119" s="27"/>
      <c r="AS119" s="11" t="s">
        <v>71</v>
      </c>
      <c r="AT119" s="52">
        <f>55352</f>
        <v>55352</v>
      </c>
      <c r="AU119" s="52"/>
      <c r="AV119" s="52"/>
      <c r="AW119" s="27" t="s">
        <v>71</v>
      </c>
      <c r="AX119" s="27"/>
      <c r="AY119" s="27" t="s">
        <v>71</v>
      </c>
      <c r="AZ119" s="27"/>
      <c r="BA119" s="27" t="s">
        <v>71</v>
      </c>
      <c r="BB119" s="27"/>
      <c r="BC119" s="27"/>
      <c r="BD119" s="27" t="s">
        <v>71</v>
      </c>
      <c r="BE119" s="27"/>
      <c r="BF119" s="11" t="s">
        <v>71</v>
      </c>
      <c r="BG119" s="11" t="s">
        <v>71</v>
      </c>
      <c r="BH119" s="11" t="s">
        <v>71</v>
      </c>
      <c r="BI119" s="11" t="s">
        <v>71</v>
      </c>
      <c r="BJ119" s="11" t="s">
        <v>71</v>
      </c>
      <c r="BK119" s="11" t="s">
        <v>71</v>
      </c>
      <c r="BL119" s="11" t="s">
        <v>71</v>
      </c>
      <c r="BM119" s="11" t="s">
        <v>71</v>
      </c>
      <c r="BN119" s="27" t="s">
        <v>71</v>
      </c>
      <c r="BO119" s="27"/>
      <c r="BP119" s="27"/>
      <c r="BQ119" s="12" t="s">
        <v>71</v>
      </c>
    </row>
    <row r="120" spans="1:69" s="1" customFormat="1" ht="24" customHeight="1">
      <c r="A120" s="53" t="s">
        <v>254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44" t="s">
        <v>180</v>
      </c>
      <c r="N120" s="44"/>
      <c r="O120" s="44"/>
      <c r="P120" s="61" t="s">
        <v>255</v>
      </c>
      <c r="Q120" s="61"/>
      <c r="R120" s="61"/>
      <c r="S120" s="61"/>
      <c r="T120" s="61"/>
      <c r="U120" s="52">
        <f>800000</f>
        <v>800000</v>
      </c>
      <c r="V120" s="52"/>
      <c r="W120" s="52"/>
      <c r="X120" s="27" t="s">
        <v>71</v>
      </c>
      <c r="Y120" s="27"/>
      <c r="Z120" s="27"/>
      <c r="AA120" s="27"/>
      <c r="AB120" s="52">
        <f>800000</f>
        <v>800000</v>
      </c>
      <c r="AC120" s="52"/>
      <c r="AD120" s="52"/>
      <c r="AE120" s="11" t="s">
        <v>71</v>
      </c>
      <c r="AF120" s="11" t="s">
        <v>71</v>
      </c>
      <c r="AG120" s="27" t="s">
        <v>71</v>
      </c>
      <c r="AH120" s="27"/>
      <c r="AI120" s="27"/>
      <c r="AJ120" s="27" t="s">
        <v>71</v>
      </c>
      <c r="AK120" s="27"/>
      <c r="AL120" s="27" t="s">
        <v>71</v>
      </c>
      <c r="AM120" s="27"/>
      <c r="AN120" s="27" t="s">
        <v>71</v>
      </c>
      <c r="AO120" s="27"/>
      <c r="AP120" s="27" t="s">
        <v>71</v>
      </c>
      <c r="AQ120" s="27"/>
      <c r="AR120" s="27"/>
      <c r="AS120" s="11" t="s">
        <v>71</v>
      </c>
      <c r="AT120" s="52">
        <f>800000</f>
        <v>800000</v>
      </c>
      <c r="AU120" s="52"/>
      <c r="AV120" s="52"/>
      <c r="AW120" s="27" t="s">
        <v>71</v>
      </c>
      <c r="AX120" s="27"/>
      <c r="AY120" s="27" t="s">
        <v>71</v>
      </c>
      <c r="AZ120" s="27"/>
      <c r="BA120" s="27" t="s">
        <v>71</v>
      </c>
      <c r="BB120" s="27"/>
      <c r="BC120" s="27"/>
      <c r="BD120" s="27" t="s">
        <v>71</v>
      </c>
      <c r="BE120" s="27"/>
      <c r="BF120" s="11" t="s">
        <v>71</v>
      </c>
      <c r="BG120" s="11" t="s">
        <v>71</v>
      </c>
      <c r="BH120" s="11" t="s">
        <v>71</v>
      </c>
      <c r="BI120" s="11" t="s">
        <v>71</v>
      </c>
      <c r="BJ120" s="11" t="s">
        <v>71</v>
      </c>
      <c r="BK120" s="11" t="s">
        <v>71</v>
      </c>
      <c r="BL120" s="11" t="s">
        <v>71</v>
      </c>
      <c r="BM120" s="11" t="s">
        <v>71</v>
      </c>
      <c r="BN120" s="27" t="s">
        <v>71</v>
      </c>
      <c r="BO120" s="27"/>
      <c r="BP120" s="27"/>
      <c r="BQ120" s="12" t="s">
        <v>71</v>
      </c>
    </row>
    <row r="121" spans="1:69" s="1" customFormat="1" ht="33.75" customHeight="1">
      <c r="A121" s="53" t="s">
        <v>256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44" t="s">
        <v>180</v>
      </c>
      <c r="N121" s="44"/>
      <c r="O121" s="44"/>
      <c r="P121" s="61" t="s">
        <v>257</v>
      </c>
      <c r="Q121" s="61"/>
      <c r="R121" s="61"/>
      <c r="S121" s="61"/>
      <c r="T121" s="61"/>
      <c r="U121" s="52">
        <f>800000</f>
        <v>800000</v>
      </c>
      <c r="V121" s="52"/>
      <c r="W121" s="52"/>
      <c r="X121" s="27" t="s">
        <v>71</v>
      </c>
      <c r="Y121" s="27"/>
      <c r="Z121" s="27"/>
      <c r="AA121" s="27"/>
      <c r="AB121" s="52">
        <f>800000</f>
        <v>800000</v>
      </c>
      <c r="AC121" s="52"/>
      <c r="AD121" s="52"/>
      <c r="AE121" s="11" t="s">
        <v>71</v>
      </c>
      <c r="AF121" s="11" t="s">
        <v>71</v>
      </c>
      <c r="AG121" s="27" t="s">
        <v>71</v>
      </c>
      <c r="AH121" s="27"/>
      <c r="AI121" s="27"/>
      <c r="AJ121" s="27" t="s">
        <v>71</v>
      </c>
      <c r="AK121" s="27"/>
      <c r="AL121" s="27" t="s">
        <v>71</v>
      </c>
      <c r="AM121" s="27"/>
      <c r="AN121" s="27" t="s">
        <v>71</v>
      </c>
      <c r="AO121" s="27"/>
      <c r="AP121" s="27" t="s">
        <v>71</v>
      </c>
      <c r="AQ121" s="27"/>
      <c r="AR121" s="27"/>
      <c r="AS121" s="11" t="s">
        <v>71</v>
      </c>
      <c r="AT121" s="52">
        <f>800000</f>
        <v>800000</v>
      </c>
      <c r="AU121" s="52"/>
      <c r="AV121" s="52"/>
      <c r="AW121" s="27" t="s">
        <v>71</v>
      </c>
      <c r="AX121" s="27"/>
      <c r="AY121" s="27" t="s">
        <v>71</v>
      </c>
      <c r="AZ121" s="27"/>
      <c r="BA121" s="27" t="s">
        <v>71</v>
      </c>
      <c r="BB121" s="27"/>
      <c r="BC121" s="27"/>
      <c r="BD121" s="27" t="s">
        <v>71</v>
      </c>
      <c r="BE121" s="27"/>
      <c r="BF121" s="11" t="s">
        <v>71</v>
      </c>
      <c r="BG121" s="11" t="s">
        <v>71</v>
      </c>
      <c r="BH121" s="11" t="s">
        <v>71</v>
      </c>
      <c r="BI121" s="11" t="s">
        <v>71</v>
      </c>
      <c r="BJ121" s="11" t="s">
        <v>71</v>
      </c>
      <c r="BK121" s="11" t="s">
        <v>71</v>
      </c>
      <c r="BL121" s="11" t="s">
        <v>71</v>
      </c>
      <c r="BM121" s="11" t="s">
        <v>71</v>
      </c>
      <c r="BN121" s="27" t="s">
        <v>71</v>
      </c>
      <c r="BO121" s="27"/>
      <c r="BP121" s="27"/>
      <c r="BQ121" s="12" t="s">
        <v>71</v>
      </c>
    </row>
    <row r="122" spans="1:69" s="1" customFormat="1" ht="24" customHeight="1">
      <c r="A122" s="53" t="s">
        <v>199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44" t="s">
        <v>180</v>
      </c>
      <c r="N122" s="44"/>
      <c r="O122" s="44"/>
      <c r="P122" s="61" t="s">
        <v>258</v>
      </c>
      <c r="Q122" s="61"/>
      <c r="R122" s="61"/>
      <c r="S122" s="61"/>
      <c r="T122" s="61"/>
      <c r="U122" s="52">
        <f>800000</f>
        <v>800000</v>
      </c>
      <c r="V122" s="52"/>
      <c r="W122" s="52"/>
      <c r="X122" s="27" t="s">
        <v>71</v>
      </c>
      <c r="Y122" s="27"/>
      <c r="Z122" s="27"/>
      <c r="AA122" s="27"/>
      <c r="AB122" s="52">
        <f>800000</f>
        <v>800000</v>
      </c>
      <c r="AC122" s="52"/>
      <c r="AD122" s="52"/>
      <c r="AE122" s="11" t="s">
        <v>71</v>
      </c>
      <c r="AF122" s="11" t="s">
        <v>71</v>
      </c>
      <c r="AG122" s="27" t="s">
        <v>71</v>
      </c>
      <c r="AH122" s="27"/>
      <c r="AI122" s="27"/>
      <c r="AJ122" s="27" t="s">
        <v>71</v>
      </c>
      <c r="AK122" s="27"/>
      <c r="AL122" s="27" t="s">
        <v>71</v>
      </c>
      <c r="AM122" s="27"/>
      <c r="AN122" s="27" t="s">
        <v>71</v>
      </c>
      <c r="AO122" s="27"/>
      <c r="AP122" s="27" t="s">
        <v>71</v>
      </c>
      <c r="AQ122" s="27"/>
      <c r="AR122" s="27"/>
      <c r="AS122" s="11" t="s">
        <v>71</v>
      </c>
      <c r="AT122" s="52">
        <f>800000</f>
        <v>800000</v>
      </c>
      <c r="AU122" s="52"/>
      <c r="AV122" s="52"/>
      <c r="AW122" s="27" t="s">
        <v>71</v>
      </c>
      <c r="AX122" s="27"/>
      <c r="AY122" s="27" t="s">
        <v>71</v>
      </c>
      <c r="AZ122" s="27"/>
      <c r="BA122" s="27" t="s">
        <v>71</v>
      </c>
      <c r="BB122" s="27"/>
      <c r="BC122" s="27"/>
      <c r="BD122" s="27" t="s">
        <v>71</v>
      </c>
      <c r="BE122" s="27"/>
      <c r="BF122" s="11" t="s">
        <v>71</v>
      </c>
      <c r="BG122" s="11" t="s">
        <v>71</v>
      </c>
      <c r="BH122" s="11" t="s">
        <v>71</v>
      </c>
      <c r="BI122" s="11" t="s">
        <v>71</v>
      </c>
      <c r="BJ122" s="11" t="s">
        <v>71</v>
      </c>
      <c r="BK122" s="11" t="s">
        <v>71</v>
      </c>
      <c r="BL122" s="11" t="s">
        <v>71</v>
      </c>
      <c r="BM122" s="11" t="s">
        <v>71</v>
      </c>
      <c r="BN122" s="27" t="s">
        <v>71</v>
      </c>
      <c r="BO122" s="27"/>
      <c r="BP122" s="27"/>
      <c r="BQ122" s="12" t="s">
        <v>71</v>
      </c>
    </row>
    <row r="123" spans="1:69" s="1" customFormat="1" ht="24" customHeight="1">
      <c r="A123" s="53" t="s">
        <v>201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44" t="s">
        <v>180</v>
      </c>
      <c r="N123" s="44"/>
      <c r="O123" s="44"/>
      <c r="P123" s="61" t="s">
        <v>259</v>
      </c>
      <c r="Q123" s="61"/>
      <c r="R123" s="61"/>
      <c r="S123" s="61"/>
      <c r="T123" s="61"/>
      <c r="U123" s="52">
        <f>800000</f>
        <v>800000</v>
      </c>
      <c r="V123" s="52"/>
      <c r="W123" s="52"/>
      <c r="X123" s="27" t="s">
        <v>71</v>
      </c>
      <c r="Y123" s="27"/>
      <c r="Z123" s="27"/>
      <c r="AA123" s="27"/>
      <c r="AB123" s="52">
        <f>800000</f>
        <v>800000</v>
      </c>
      <c r="AC123" s="52"/>
      <c r="AD123" s="52"/>
      <c r="AE123" s="11" t="s">
        <v>71</v>
      </c>
      <c r="AF123" s="11" t="s">
        <v>71</v>
      </c>
      <c r="AG123" s="27" t="s">
        <v>71</v>
      </c>
      <c r="AH123" s="27"/>
      <c r="AI123" s="27"/>
      <c r="AJ123" s="27" t="s">
        <v>71</v>
      </c>
      <c r="AK123" s="27"/>
      <c r="AL123" s="27" t="s">
        <v>71</v>
      </c>
      <c r="AM123" s="27"/>
      <c r="AN123" s="27" t="s">
        <v>71</v>
      </c>
      <c r="AO123" s="27"/>
      <c r="AP123" s="27" t="s">
        <v>71</v>
      </c>
      <c r="AQ123" s="27"/>
      <c r="AR123" s="27"/>
      <c r="AS123" s="11" t="s">
        <v>71</v>
      </c>
      <c r="AT123" s="52">
        <f>800000</f>
        <v>800000</v>
      </c>
      <c r="AU123" s="52"/>
      <c r="AV123" s="52"/>
      <c r="AW123" s="27" t="s">
        <v>71</v>
      </c>
      <c r="AX123" s="27"/>
      <c r="AY123" s="27" t="s">
        <v>71</v>
      </c>
      <c r="AZ123" s="27"/>
      <c r="BA123" s="27" t="s">
        <v>71</v>
      </c>
      <c r="BB123" s="27"/>
      <c r="BC123" s="27"/>
      <c r="BD123" s="27" t="s">
        <v>71</v>
      </c>
      <c r="BE123" s="27"/>
      <c r="BF123" s="11" t="s">
        <v>71</v>
      </c>
      <c r="BG123" s="11" t="s">
        <v>71</v>
      </c>
      <c r="BH123" s="11" t="s">
        <v>71</v>
      </c>
      <c r="BI123" s="11" t="s">
        <v>71</v>
      </c>
      <c r="BJ123" s="11" t="s">
        <v>71</v>
      </c>
      <c r="BK123" s="11" t="s">
        <v>71</v>
      </c>
      <c r="BL123" s="11" t="s">
        <v>71</v>
      </c>
      <c r="BM123" s="11" t="s">
        <v>71</v>
      </c>
      <c r="BN123" s="27" t="s">
        <v>71</v>
      </c>
      <c r="BO123" s="27"/>
      <c r="BP123" s="27"/>
      <c r="BQ123" s="12" t="s">
        <v>71</v>
      </c>
    </row>
    <row r="124" spans="1:69" s="1" customFormat="1" ht="13.5" customHeight="1">
      <c r="A124" s="53" t="s">
        <v>203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44" t="s">
        <v>180</v>
      </c>
      <c r="N124" s="44"/>
      <c r="O124" s="44"/>
      <c r="P124" s="61" t="s">
        <v>260</v>
      </c>
      <c r="Q124" s="61"/>
      <c r="R124" s="61"/>
      <c r="S124" s="61"/>
      <c r="T124" s="61"/>
      <c r="U124" s="52">
        <f>800000</f>
        <v>800000</v>
      </c>
      <c r="V124" s="52"/>
      <c r="W124" s="52"/>
      <c r="X124" s="27" t="s">
        <v>71</v>
      </c>
      <c r="Y124" s="27"/>
      <c r="Z124" s="27"/>
      <c r="AA124" s="27"/>
      <c r="AB124" s="52">
        <f>800000</f>
        <v>800000</v>
      </c>
      <c r="AC124" s="52"/>
      <c r="AD124" s="52"/>
      <c r="AE124" s="11" t="s">
        <v>71</v>
      </c>
      <c r="AF124" s="11" t="s">
        <v>71</v>
      </c>
      <c r="AG124" s="27" t="s">
        <v>71</v>
      </c>
      <c r="AH124" s="27"/>
      <c r="AI124" s="27"/>
      <c r="AJ124" s="27" t="s">
        <v>71</v>
      </c>
      <c r="AK124" s="27"/>
      <c r="AL124" s="27" t="s">
        <v>71</v>
      </c>
      <c r="AM124" s="27"/>
      <c r="AN124" s="27" t="s">
        <v>71</v>
      </c>
      <c r="AO124" s="27"/>
      <c r="AP124" s="27" t="s">
        <v>71</v>
      </c>
      <c r="AQ124" s="27"/>
      <c r="AR124" s="27"/>
      <c r="AS124" s="11" t="s">
        <v>71</v>
      </c>
      <c r="AT124" s="52">
        <f>800000</f>
        <v>800000</v>
      </c>
      <c r="AU124" s="52"/>
      <c r="AV124" s="52"/>
      <c r="AW124" s="27" t="s">
        <v>71</v>
      </c>
      <c r="AX124" s="27"/>
      <c r="AY124" s="27" t="s">
        <v>71</v>
      </c>
      <c r="AZ124" s="27"/>
      <c r="BA124" s="27" t="s">
        <v>71</v>
      </c>
      <c r="BB124" s="27"/>
      <c r="BC124" s="27"/>
      <c r="BD124" s="27" t="s">
        <v>71</v>
      </c>
      <c r="BE124" s="27"/>
      <c r="BF124" s="11" t="s">
        <v>71</v>
      </c>
      <c r="BG124" s="11" t="s">
        <v>71</v>
      </c>
      <c r="BH124" s="11" t="s">
        <v>71</v>
      </c>
      <c r="BI124" s="11" t="s">
        <v>71</v>
      </c>
      <c r="BJ124" s="11" t="s">
        <v>71</v>
      </c>
      <c r="BK124" s="11" t="s">
        <v>71</v>
      </c>
      <c r="BL124" s="11" t="s">
        <v>71</v>
      </c>
      <c r="BM124" s="11" t="s">
        <v>71</v>
      </c>
      <c r="BN124" s="27" t="s">
        <v>71</v>
      </c>
      <c r="BO124" s="27"/>
      <c r="BP124" s="27"/>
      <c r="BQ124" s="12" t="s">
        <v>71</v>
      </c>
    </row>
    <row r="125" spans="1:69" s="1" customFormat="1" ht="13.5" customHeight="1">
      <c r="A125" s="53" t="s">
        <v>261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44" t="s">
        <v>180</v>
      </c>
      <c r="N125" s="44"/>
      <c r="O125" s="44"/>
      <c r="P125" s="61" t="s">
        <v>262</v>
      </c>
      <c r="Q125" s="61"/>
      <c r="R125" s="61"/>
      <c r="S125" s="61"/>
      <c r="T125" s="61"/>
      <c r="U125" s="52">
        <f>10087160</f>
        <v>10087160</v>
      </c>
      <c r="V125" s="52"/>
      <c r="W125" s="52"/>
      <c r="X125" s="27" t="s">
        <v>71</v>
      </c>
      <c r="Y125" s="27"/>
      <c r="Z125" s="27"/>
      <c r="AA125" s="27"/>
      <c r="AB125" s="52">
        <f>10087160</f>
        <v>10087160</v>
      </c>
      <c r="AC125" s="52"/>
      <c r="AD125" s="52"/>
      <c r="AE125" s="11" t="s">
        <v>71</v>
      </c>
      <c r="AF125" s="11" t="s">
        <v>71</v>
      </c>
      <c r="AG125" s="27" t="s">
        <v>71</v>
      </c>
      <c r="AH125" s="27"/>
      <c r="AI125" s="27"/>
      <c r="AJ125" s="27" t="s">
        <v>71</v>
      </c>
      <c r="AK125" s="27"/>
      <c r="AL125" s="27" t="s">
        <v>71</v>
      </c>
      <c r="AM125" s="27"/>
      <c r="AN125" s="27" t="s">
        <v>71</v>
      </c>
      <c r="AO125" s="27"/>
      <c r="AP125" s="27" t="s">
        <v>71</v>
      </c>
      <c r="AQ125" s="27"/>
      <c r="AR125" s="27"/>
      <c r="AS125" s="11" t="s">
        <v>71</v>
      </c>
      <c r="AT125" s="52">
        <f>10087160</f>
        <v>10087160</v>
      </c>
      <c r="AU125" s="52"/>
      <c r="AV125" s="52"/>
      <c r="AW125" s="27" t="s">
        <v>71</v>
      </c>
      <c r="AX125" s="27"/>
      <c r="AY125" s="52">
        <f>28962.1</f>
        <v>28962.1</v>
      </c>
      <c r="AZ125" s="52"/>
      <c r="BA125" s="27" t="s">
        <v>71</v>
      </c>
      <c r="BB125" s="27"/>
      <c r="BC125" s="27"/>
      <c r="BD125" s="52">
        <f>28962.1</f>
        <v>28962.1</v>
      </c>
      <c r="BE125" s="52"/>
      <c r="BF125" s="11" t="s">
        <v>71</v>
      </c>
      <c r="BG125" s="11" t="s">
        <v>71</v>
      </c>
      <c r="BH125" s="11" t="s">
        <v>71</v>
      </c>
      <c r="BI125" s="11" t="s">
        <v>71</v>
      </c>
      <c r="BJ125" s="11" t="s">
        <v>71</v>
      </c>
      <c r="BK125" s="11" t="s">
        <v>71</v>
      </c>
      <c r="BL125" s="11" t="s">
        <v>71</v>
      </c>
      <c r="BM125" s="11" t="s">
        <v>71</v>
      </c>
      <c r="BN125" s="52">
        <f>28962.1</f>
        <v>28962.1</v>
      </c>
      <c r="BO125" s="52"/>
      <c r="BP125" s="52"/>
      <c r="BQ125" s="12" t="s">
        <v>71</v>
      </c>
    </row>
    <row r="126" spans="1:69" s="1" customFormat="1" ht="13.5" customHeight="1">
      <c r="A126" s="53" t="s">
        <v>263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44" t="s">
        <v>180</v>
      </c>
      <c r="N126" s="44"/>
      <c r="O126" s="44"/>
      <c r="P126" s="61" t="s">
        <v>264</v>
      </c>
      <c r="Q126" s="61"/>
      <c r="R126" s="61"/>
      <c r="S126" s="61"/>
      <c r="T126" s="61"/>
      <c r="U126" s="52">
        <f>9987160</f>
        <v>9987160</v>
      </c>
      <c r="V126" s="52"/>
      <c r="W126" s="52"/>
      <c r="X126" s="27" t="s">
        <v>71</v>
      </c>
      <c r="Y126" s="27"/>
      <c r="Z126" s="27"/>
      <c r="AA126" s="27"/>
      <c r="AB126" s="52">
        <f>9987160</f>
        <v>9987160</v>
      </c>
      <c r="AC126" s="52"/>
      <c r="AD126" s="52"/>
      <c r="AE126" s="11" t="s">
        <v>71</v>
      </c>
      <c r="AF126" s="11" t="s">
        <v>71</v>
      </c>
      <c r="AG126" s="27" t="s">
        <v>71</v>
      </c>
      <c r="AH126" s="27"/>
      <c r="AI126" s="27"/>
      <c r="AJ126" s="27" t="s">
        <v>71</v>
      </c>
      <c r="AK126" s="27"/>
      <c r="AL126" s="27" t="s">
        <v>71</v>
      </c>
      <c r="AM126" s="27"/>
      <c r="AN126" s="27" t="s">
        <v>71</v>
      </c>
      <c r="AO126" s="27"/>
      <c r="AP126" s="27" t="s">
        <v>71</v>
      </c>
      <c r="AQ126" s="27"/>
      <c r="AR126" s="27"/>
      <c r="AS126" s="11" t="s">
        <v>71</v>
      </c>
      <c r="AT126" s="52">
        <f>9987160</f>
        <v>9987160</v>
      </c>
      <c r="AU126" s="52"/>
      <c r="AV126" s="52"/>
      <c r="AW126" s="27" t="s">
        <v>71</v>
      </c>
      <c r="AX126" s="27"/>
      <c r="AY126" s="52">
        <f>8962.1</f>
        <v>8962.1</v>
      </c>
      <c r="AZ126" s="52"/>
      <c r="BA126" s="27" t="s">
        <v>71</v>
      </c>
      <c r="BB126" s="27"/>
      <c r="BC126" s="27"/>
      <c r="BD126" s="52">
        <f>8962.1</f>
        <v>8962.1</v>
      </c>
      <c r="BE126" s="52"/>
      <c r="BF126" s="11" t="s">
        <v>71</v>
      </c>
      <c r="BG126" s="11" t="s">
        <v>71</v>
      </c>
      <c r="BH126" s="11" t="s">
        <v>71</v>
      </c>
      <c r="BI126" s="11" t="s">
        <v>71</v>
      </c>
      <c r="BJ126" s="11" t="s">
        <v>71</v>
      </c>
      <c r="BK126" s="11" t="s">
        <v>71</v>
      </c>
      <c r="BL126" s="11" t="s">
        <v>71</v>
      </c>
      <c r="BM126" s="11" t="s">
        <v>71</v>
      </c>
      <c r="BN126" s="52">
        <f>8962.1</f>
        <v>8962.1</v>
      </c>
      <c r="BO126" s="52"/>
      <c r="BP126" s="52"/>
      <c r="BQ126" s="12" t="s">
        <v>71</v>
      </c>
    </row>
    <row r="127" spans="1:69" s="1" customFormat="1" ht="24" customHeight="1">
      <c r="A127" s="53" t="s">
        <v>199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44" t="s">
        <v>180</v>
      </c>
      <c r="N127" s="44"/>
      <c r="O127" s="44"/>
      <c r="P127" s="61" t="s">
        <v>265</v>
      </c>
      <c r="Q127" s="61"/>
      <c r="R127" s="61"/>
      <c r="S127" s="61"/>
      <c r="T127" s="61"/>
      <c r="U127" s="52">
        <f>9987160</f>
        <v>9987160</v>
      </c>
      <c r="V127" s="52"/>
      <c r="W127" s="52"/>
      <c r="X127" s="27" t="s">
        <v>71</v>
      </c>
      <c r="Y127" s="27"/>
      <c r="Z127" s="27"/>
      <c r="AA127" s="27"/>
      <c r="AB127" s="52">
        <f>9987160</f>
        <v>9987160</v>
      </c>
      <c r="AC127" s="52"/>
      <c r="AD127" s="52"/>
      <c r="AE127" s="11" t="s">
        <v>71</v>
      </c>
      <c r="AF127" s="11" t="s">
        <v>71</v>
      </c>
      <c r="AG127" s="27" t="s">
        <v>71</v>
      </c>
      <c r="AH127" s="27"/>
      <c r="AI127" s="27"/>
      <c r="AJ127" s="27" t="s">
        <v>71</v>
      </c>
      <c r="AK127" s="27"/>
      <c r="AL127" s="27" t="s">
        <v>71</v>
      </c>
      <c r="AM127" s="27"/>
      <c r="AN127" s="27" t="s">
        <v>71</v>
      </c>
      <c r="AO127" s="27"/>
      <c r="AP127" s="27" t="s">
        <v>71</v>
      </c>
      <c r="AQ127" s="27"/>
      <c r="AR127" s="27"/>
      <c r="AS127" s="11" t="s">
        <v>71</v>
      </c>
      <c r="AT127" s="52">
        <f>9987160</f>
        <v>9987160</v>
      </c>
      <c r="AU127" s="52"/>
      <c r="AV127" s="52"/>
      <c r="AW127" s="27" t="s">
        <v>71</v>
      </c>
      <c r="AX127" s="27"/>
      <c r="AY127" s="52">
        <f>8962.1</f>
        <v>8962.1</v>
      </c>
      <c r="AZ127" s="52"/>
      <c r="BA127" s="27" t="s">
        <v>71</v>
      </c>
      <c r="BB127" s="27"/>
      <c r="BC127" s="27"/>
      <c r="BD127" s="52">
        <f>8962.1</f>
        <v>8962.1</v>
      </c>
      <c r="BE127" s="52"/>
      <c r="BF127" s="11" t="s">
        <v>71</v>
      </c>
      <c r="BG127" s="11" t="s">
        <v>71</v>
      </c>
      <c r="BH127" s="11" t="s">
        <v>71</v>
      </c>
      <c r="BI127" s="11" t="s">
        <v>71</v>
      </c>
      <c r="BJ127" s="11" t="s">
        <v>71</v>
      </c>
      <c r="BK127" s="11" t="s">
        <v>71</v>
      </c>
      <c r="BL127" s="11" t="s">
        <v>71</v>
      </c>
      <c r="BM127" s="11" t="s">
        <v>71</v>
      </c>
      <c r="BN127" s="52">
        <f>8962.1</f>
        <v>8962.1</v>
      </c>
      <c r="BO127" s="52"/>
      <c r="BP127" s="52"/>
      <c r="BQ127" s="12" t="s">
        <v>71</v>
      </c>
    </row>
    <row r="128" spans="1:69" s="1" customFormat="1" ht="24" customHeight="1">
      <c r="A128" s="53" t="s">
        <v>201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44" t="s">
        <v>180</v>
      </c>
      <c r="N128" s="44"/>
      <c r="O128" s="44"/>
      <c r="P128" s="61" t="s">
        <v>266</v>
      </c>
      <c r="Q128" s="61"/>
      <c r="R128" s="61"/>
      <c r="S128" s="61"/>
      <c r="T128" s="61"/>
      <c r="U128" s="52">
        <f>9987160</f>
        <v>9987160</v>
      </c>
      <c r="V128" s="52"/>
      <c r="W128" s="52"/>
      <c r="X128" s="27" t="s">
        <v>71</v>
      </c>
      <c r="Y128" s="27"/>
      <c r="Z128" s="27"/>
      <c r="AA128" s="27"/>
      <c r="AB128" s="52">
        <f>9987160</f>
        <v>9987160</v>
      </c>
      <c r="AC128" s="52"/>
      <c r="AD128" s="52"/>
      <c r="AE128" s="11" t="s">
        <v>71</v>
      </c>
      <c r="AF128" s="11" t="s">
        <v>71</v>
      </c>
      <c r="AG128" s="27" t="s">
        <v>71</v>
      </c>
      <c r="AH128" s="27"/>
      <c r="AI128" s="27"/>
      <c r="AJ128" s="27" t="s">
        <v>71</v>
      </c>
      <c r="AK128" s="27"/>
      <c r="AL128" s="27" t="s">
        <v>71</v>
      </c>
      <c r="AM128" s="27"/>
      <c r="AN128" s="27" t="s">
        <v>71</v>
      </c>
      <c r="AO128" s="27"/>
      <c r="AP128" s="27" t="s">
        <v>71</v>
      </c>
      <c r="AQ128" s="27"/>
      <c r="AR128" s="27"/>
      <c r="AS128" s="11" t="s">
        <v>71</v>
      </c>
      <c r="AT128" s="52">
        <f>9987160</f>
        <v>9987160</v>
      </c>
      <c r="AU128" s="52"/>
      <c r="AV128" s="52"/>
      <c r="AW128" s="27" t="s">
        <v>71</v>
      </c>
      <c r="AX128" s="27"/>
      <c r="AY128" s="52">
        <f>8962.1</f>
        <v>8962.1</v>
      </c>
      <c r="AZ128" s="52"/>
      <c r="BA128" s="27" t="s">
        <v>71</v>
      </c>
      <c r="BB128" s="27"/>
      <c r="BC128" s="27"/>
      <c r="BD128" s="52">
        <f>8962.1</f>
        <v>8962.1</v>
      </c>
      <c r="BE128" s="52"/>
      <c r="BF128" s="11" t="s">
        <v>71</v>
      </c>
      <c r="BG128" s="11" t="s">
        <v>71</v>
      </c>
      <c r="BH128" s="11" t="s">
        <v>71</v>
      </c>
      <c r="BI128" s="11" t="s">
        <v>71</v>
      </c>
      <c r="BJ128" s="11" t="s">
        <v>71</v>
      </c>
      <c r="BK128" s="11" t="s">
        <v>71</v>
      </c>
      <c r="BL128" s="11" t="s">
        <v>71</v>
      </c>
      <c r="BM128" s="11" t="s">
        <v>71</v>
      </c>
      <c r="BN128" s="52">
        <f>8962.1</f>
        <v>8962.1</v>
      </c>
      <c r="BO128" s="52"/>
      <c r="BP128" s="52"/>
      <c r="BQ128" s="12" t="s">
        <v>71</v>
      </c>
    </row>
    <row r="129" spans="1:69" s="1" customFormat="1" ht="13.5" customHeight="1">
      <c r="A129" s="53" t="s">
        <v>203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44" t="s">
        <v>180</v>
      </c>
      <c r="N129" s="44"/>
      <c r="O129" s="44"/>
      <c r="P129" s="61" t="s">
        <v>267</v>
      </c>
      <c r="Q129" s="61"/>
      <c r="R129" s="61"/>
      <c r="S129" s="61"/>
      <c r="T129" s="61"/>
      <c r="U129" s="52">
        <f>9987160</f>
        <v>9987160</v>
      </c>
      <c r="V129" s="52"/>
      <c r="W129" s="52"/>
      <c r="X129" s="27" t="s">
        <v>71</v>
      </c>
      <c r="Y129" s="27"/>
      <c r="Z129" s="27"/>
      <c r="AA129" s="27"/>
      <c r="AB129" s="52">
        <f>9987160</f>
        <v>9987160</v>
      </c>
      <c r="AC129" s="52"/>
      <c r="AD129" s="52"/>
      <c r="AE129" s="11" t="s">
        <v>71</v>
      </c>
      <c r="AF129" s="11" t="s">
        <v>71</v>
      </c>
      <c r="AG129" s="27" t="s">
        <v>71</v>
      </c>
      <c r="AH129" s="27"/>
      <c r="AI129" s="27"/>
      <c r="AJ129" s="27" t="s">
        <v>71</v>
      </c>
      <c r="AK129" s="27"/>
      <c r="AL129" s="27" t="s">
        <v>71</v>
      </c>
      <c r="AM129" s="27"/>
      <c r="AN129" s="27" t="s">
        <v>71</v>
      </c>
      <c r="AO129" s="27"/>
      <c r="AP129" s="27" t="s">
        <v>71</v>
      </c>
      <c r="AQ129" s="27"/>
      <c r="AR129" s="27"/>
      <c r="AS129" s="11" t="s">
        <v>71</v>
      </c>
      <c r="AT129" s="52">
        <f>9987160</f>
        <v>9987160</v>
      </c>
      <c r="AU129" s="52"/>
      <c r="AV129" s="52"/>
      <c r="AW129" s="27" t="s">
        <v>71</v>
      </c>
      <c r="AX129" s="27"/>
      <c r="AY129" s="52">
        <f>8962.1</f>
        <v>8962.1</v>
      </c>
      <c r="AZ129" s="52"/>
      <c r="BA129" s="27" t="s">
        <v>71</v>
      </c>
      <c r="BB129" s="27"/>
      <c r="BC129" s="27"/>
      <c r="BD129" s="52">
        <f>8962.1</f>
        <v>8962.1</v>
      </c>
      <c r="BE129" s="52"/>
      <c r="BF129" s="11" t="s">
        <v>71</v>
      </c>
      <c r="BG129" s="11" t="s">
        <v>71</v>
      </c>
      <c r="BH129" s="11" t="s">
        <v>71</v>
      </c>
      <c r="BI129" s="11" t="s">
        <v>71</v>
      </c>
      <c r="BJ129" s="11" t="s">
        <v>71</v>
      </c>
      <c r="BK129" s="11" t="s">
        <v>71</v>
      </c>
      <c r="BL129" s="11" t="s">
        <v>71</v>
      </c>
      <c r="BM129" s="11" t="s">
        <v>71</v>
      </c>
      <c r="BN129" s="52">
        <f>8962.1</f>
        <v>8962.1</v>
      </c>
      <c r="BO129" s="52"/>
      <c r="BP129" s="52"/>
      <c r="BQ129" s="12" t="s">
        <v>71</v>
      </c>
    </row>
    <row r="130" spans="1:69" s="1" customFormat="1" ht="13.5" customHeight="1">
      <c r="A130" s="53" t="s">
        <v>268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44" t="s">
        <v>180</v>
      </c>
      <c r="N130" s="44"/>
      <c r="O130" s="44"/>
      <c r="P130" s="61" t="s">
        <v>269</v>
      </c>
      <c r="Q130" s="61"/>
      <c r="R130" s="61"/>
      <c r="S130" s="61"/>
      <c r="T130" s="61"/>
      <c r="U130" s="52">
        <f>100000</f>
        <v>100000</v>
      </c>
      <c r="V130" s="52"/>
      <c r="W130" s="52"/>
      <c r="X130" s="27" t="s">
        <v>71</v>
      </c>
      <c r="Y130" s="27"/>
      <c r="Z130" s="27"/>
      <c r="AA130" s="27"/>
      <c r="AB130" s="52">
        <f>100000</f>
        <v>100000</v>
      </c>
      <c r="AC130" s="52"/>
      <c r="AD130" s="52"/>
      <c r="AE130" s="11" t="s">
        <v>71</v>
      </c>
      <c r="AF130" s="11" t="s">
        <v>71</v>
      </c>
      <c r="AG130" s="27" t="s">
        <v>71</v>
      </c>
      <c r="AH130" s="27"/>
      <c r="AI130" s="27"/>
      <c r="AJ130" s="27" t="s">
        <v>71</v>
      </c>
      <c r="AK130" s="27"/>
      <c r="AL130" s="27" t="s">
        <v>71</v>
      </c>
      <c r="AM130" s="27"/>
      <c r="AN130" s="27" t="s">
        <v>71</v>
      </c>
      <c r="AO130" s="27"/>
      <c r="AP130" s="27" t="s">
        <v>71</v>
      </c>
      <c r="AQ130" s="27"/>
      <c r="AR130" s="27"/>
      <c r="AS130" s="11" t="s">
        <v>71</v>
      </c>
      <c r="AT130" s="52">
        <f>100000</f>
        <v>100000</v>
      </c>
      <c r="AU130" s="52"/>
      <c r="AV130" s="52"/>
      <c r="AW130" s="27" t="s">
        <v>71</v>
      </c>
      <c r="AX130" s="27"/>
      <c r="AY130" s="52">
        <f>20000</f>
        <v>20000</v>
      </c>
      <c r="AZ130" s="52"/>
      <c r="BA130" s="27" t="s">
        <v>71</v>
      </c>
      <c r="BB130" s="27"/>
      <c r="BC130" s="27"/>
      <c r="BD130" s="52">
        <f>20000</f>
        <v>20000</v>
      </c>
      <c r="BE130" s="52"/>
      <c r="BF130" s="11" t="s">
        <v>71</v>
      </c>
      <c r="BG130" s="11" t="s">
        <v>71</v>
      </c>
      <c r="BH130" s="11" t="s">
        <v>71</v>
      </c>
      <c r="BI130" s="11" t="s">
        <v>71</v>
      </c>
      <c r="BJ130" s="11" t="s">
        <v>71</v>
      </c>
      <c r="BK130" s="11" t="s">
        <v>71</v>
      </c>
      <c r="BL130" s="11" t="s">
        <v>71</v>
      </c>
      <c r="BM130" s="11" t="s">
        <v>71</v>
      </c>
      <c r="BN130" s="52">
        <f>20000</f>
        <v>20000</v>
      </c>
      <c r="BO130" s="52"/>
      <c r="BP130" s="52"/>
      <c r="BQ130" s="12" t="s">
        <v>71</v>
      </c>
    </row>
    <row r="131" spans="1:69" s="1" customFormat="1" ht="24" customHeight="1">
      <c r="A131" s="53" t="s">
        <v>199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44" t="s">
        <v>180</v>
      </c>
      <c r="N131" s="44"/>
      <c r="O131" s="44"/>
      <c r="P131" s="61" t="s">
        <v>270</v>
      </c>
      <c r="Q131" s="61"/>
      <c r="R131" s="61"/>
      <c r="S131" s="61"/>
      <c r="T131" s="61"/>
      <c r="U131" s="52">
        <f>100000</f>
        <v>100000</v>
      </c>
      <c r="V131" s="52"/>
      <c r="W131" s="52"/>
      <c r="X131" s="27" t="s">
        <v>71</v>
      </c>
      <c r="Y131" s="27"/>
      <c r="Z131" s="27"/>
      <c r="AA131" s="27"/>
      <c r="AB131" s="52">
        <f>100000</f>
        <v>100000</v>
      </c>
      <c r="AC131" s="52"/>
      <c r="AD131" s="52"/>
      <c r="AE131" s="11" t="s">
        <v>71</v>
      </c>
      <c r="AF131" s="11" t="s">
        <v>71</v>
      </c>
      <c r="AG131" s="27" t="s">
        <v>71</v>
      </c>
      <c r="AH131" s="27"/>
      <c r="AI131" s="27"/>
      <c r="AJ131" s="27" t="s">
        <v>71</v>
      </c>
      <c r="AK131" s="27"/>
      <c r="AL131" s="27" t="s">
        <v>71</v>
      </c>
      <c r="AM131" s="27"/>
      <c r="AN131" s="27" t="s">
        <v>71</v>
      </c>
      <c r="AO131" s="27"/>
      <c r="AP131" s="27" t="s">
        <v>71</v>
      </c>
      <c r="AQ131" s="27"/>
      <c r="AR131" s="27"/>
      <c r="AS131" s="11" t="s">
        <v>71</v>
      </c>
      <c r="AT131" s="52">
        <f>100000</f>
        <v>100000</v>
      </c>
      <c r="AU131" s="52"/>
      <c r="AV131" s="52"/>
      <c r="AW131" s="27" t="s">
        <v>71</v>
      </c>
      <c r="AX131" s="27"/>
      <c r="AY131" s="52">
        <f>20000</f>
        <v>20000</v>
      </c>
      <c r="AZ131" s="52"/>
      <c r="BA131" s="27" t="s">
        <v>71</v>
      </c>
      <c r="BB131" s="27"/>
      <c r="BC131" s="27"/>
      <c r="BD131" s="52">
        <f>20000</f>
        <v>20000</v>
      </c>
      <c r="BE131" s="52"/>
      <c r="BF131" s="11" t="s">
        <v>71</v>
      </c>
      <c r="BG131" s="11" t="s">
        <v>71</v>
      </c>
      <c r="BH131" s="11" t="s">
        <v>71</v>
      </c>
      <c r="BI131" s="11" t="s">
        <v>71</v>
      </c>
      <c r="BJ131" s="11" t="s">
        <v>71</v>
      </c>
      <c r="BK131" s="11" t="s">
        <v>71</v>
      </c>
      <c r="BL131" s="11" t="s">
        <v>71</v>
      </c>
      <c r="BM131" s="11" t="s">
        <v>71</v>
      </c>
      <c r="BN131" s="52">
        <f>20000</f>
        <v>20000</v>
      </c>
      <c r="BO131" s="52"/>
      <c r="BP131" s="52"/>
      <c r="BQ131" s="12" t="s">
        <v>71</v>
      </c>
    </row>
    <row r="132" spans="1:69" s="1" customFormat="1" ht="24" customHeight="1">
      <c r="A132" s="53" t="s">
        <v>201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44" t="s">
        <v>180</v>
      </c>
      <c r="N132" s="44"/>
      <c r="O132" s="44"/>
      <c r="P132" s="61" t="s">
        <v>271</v>
      </c>
      <c r="Q132" s="61"/>
      <c r="R132" s="61"/>
      <c r="S132" s="61"/>
      <c r="T132" s="61"/>
      <c r="U132" s="52">
        <f>100000</f>
        <v>100000</v>
      </c>
      <c r="V132" s="52"/>
      <c r="W132" s="52"/>
      <c r="X132" s="27" t="s">
        <v>71</v>
      </c>
      <c r="Y132" s="27"/>
      <c r="Z132" s="27"/>
      <c r="AA132" s="27"/>
      <c r="AB132" s="52">
        <f>100000</f>
        <v>100000</v>
      </c>
      <c r="AC132" s="52"/>
      <c r="AD132" s="52"/>
      <c r="AE132" s="11" t="s">
        <v>71</v>
      </c>
      <c r="AF132" s="11" t="s">
        <v>71</v>
      </c>
      <c r="AG132" s="27" t="s">
        <v>71</v>
      </c>
      <c r="AH132" s="27"/>
      <c r="AI132" s="27"/>
      <c r="AJ132" s="27" t="s">
        <v>71</v>
      </c>
      <c r="AK132" s="27"/>
      <c r="AL132" s="27" t="s">
        <v>71</v>
      </c>
      <c r="AM132" s="27"/>
      <c r="AN132" s="27" t="s">
        <v>71</v>
      </c>
      <c r="AO132" s="27"/>
      <c r="AP132" s="27" t="s">
        <v>71</v>
      </c>
      <c r="AQ132" s="27"/>
      <c r="AR132" s="27"/>
      <c r="AS132" s="11" t="s">
        <v>71</v>
      </c>
      <c r="AT132" s="52">
        <f>100000</f>
        <v>100000</v>
      </c>
      <c r="AU132" s="52"/>
      <c r="AV132" s="52"/>
      <c r="AW132" s="27" t="s">
        <v>71</v>
      </c>
      <c r="AX132" s="27"/>
      <c r="AY132" s="52">
        <f>20000</f>
        <v>20000</v>
      </c>
      <c r="AZ132" s="52"/>
      <c r="BA132" s="27" t="s">
        <v>71</v>
      </c>
      <c r="BB132" s="27"/>
      <c r="BC132" s="27"/>
      <c r="BD132" s="52">
        <f>20000</f>
        <v>20000</v>
      </c>
      <c r="BE132" s="52"/>
      <c r="BF132" s="11" t="s">
        <v>71</v>
      </c>
      <c r="BG132" s="11" t="s">
        <v>71</v>
      </c>
      <c r="BH132" s="11" t="s">
        <v>71</v>
      </c>
      <c r="BI132" s="11" t="s">
        <v>71</v>
      </c>
      <c r="BJ132" s="11" t="s">
        <v>71</v>
      </c>
      <c r="BK132" s="11" t="s">
        <v>71</v>
      </c>
      <c r="BL132" s="11" t="s">
        <v>71</v>
      </c>
      <c r="BM132" s="11" t="s">
        <v>71</v>
      </c>
      <c r="BN132" s="52">
        <f>20000</f>
        <v>20000</v>
      </c>
      <c r="BO132" s="52"/>
      <c r="BP132" s="52"/>
      <c r="BQ132" s="12" t="s">
        <v>71</v>
      </c>
    </row>
    <row r="133" spans="1:69" s="1" customFormat="1" ht="13.5" customHeight="1">
      <c r="A133" s="53" t="s">
        <v>203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44" t="s">
        <v>180</v>
      </c>
      <c r="N133" s="44"/>
      <c r="O133" s="44"/>
      <c r="P133" s="61" t="s">
        <v>272</v>
      </c>
      <c r="Q133" s="61"/>
      <c r="R133" s="61"/>
      <c r="S133" s="61"/>
      <c r="T133" s="61"/>
      <c r="U133" s="52">
        <f>100000</f>
        <v>100000</v>
      </c>
      <c r="V133" s="52"/>
      <c r="W133" s="52"/>
      <c r="X133" s="27" t="s">
        <v>71</v>
      </c>
      <c r="Y133" s="27"/>
      <c r="Z133" s="27"/>
      <c r="AA133" s="27"/>
      <c r="AB133" s="52">
        <f>100000</f>
        <v>100000</v>
      </c>
      <c r="AC133" s="52"/>
      <c r="AD133" s="52"/>
      <c r="AE133" s="11" t="s">
        <v>71</v>
      </c>
      <c r="AF133" s="11" t="s">
        <v>71</v>
      </c>
      <c r="AG133" s="27" t="s">
        <v>71</v>
      </c>
      <c r="AH133" s="27"/>
      <c r="AI133" s="27"/>
      <c r="AJ133" s="27" t="s">
        <v>71</v>
      </c>
      <c r="AK133" s="27"/>
      <c r="AL133" s="27" t="s">
        <v>71</v>
      </c>
      <c r="AM133" s="27"/>
      <c r="AN133" s="27" t="s">
        <v>71</v>
      </c>
      <c r="AO133" s="27"/>
      <c r="AP133" s="27" t="s">
        <v>71</v>
      </c>
      <c r="AQ133" s="27"/>
      <c r="AR133" s="27"/>
      <c r="AS133" s="11" t="s">
        <v>71</v>
      </c>
      <c r="AT133" s="52">
        <f>100000</f>
        <v>100000</v>
      </c>
      <c r="AU133" s="52"/>
      <c r="AV133" s="52"/>
      <c r="AW133" s="27" t="s">
        <v>71</v>
      </c>
      <c r="AX133" s="27"/>
      <c r="AY133" s="52">
        <f>20000</f>
        <v>20000</v>
      </c>
      <c r="AZ133" s="52"/>
      <c r="BA133" s="27" t="s">
        <v>71</v>
      </c>
      <c r="BB133" s="27"/>
      <c r="BC133" s="27"/>
      <c r="BD133" s="52">
        <f>20000</f>
        <v>20000</v>
      </c>
      <c r="BE133" s="52"/>
      <c r="BF133" s="11" t="s">
        <v>71</v>
      </c>
      <c r="BG133" s="11" t="s">
        <v>71</v>
      </c>
      <c r="BH133" s="11" t="s">
        <v>71</v>
      </c>
      <c r="BI133" s="11" t="s">
        <v>71</v>
      </c>
      <c r="BJ133" s="11" t="s">
        <v>71</v>
      </c>
      <c r="BK133" s="11" t="s">
        <v>71</v>
      </c>
      <c r="BL133" s="11" t="s">
        <v>71</v>
      </c>
      <c r="BM133" s="11" t="s">
        <v>71</v>
      </c>
      <c r="BN133" s="52">
        <f>20000</f>
        <v>20000</v>
      </c>
      <c r="BO133" s="52"/>
      <c r="BP133" s="52"/>
      <c r="BQ133" s="12" t="s">
        <v>71</v>
      </c>
    </row>
    <row r="134" spans="1:69" s="1" customFormat="1" ht="13.5" customHeight="1">
      <c r="A134" s="53" t="s">
        <v>273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44" t="s">
        <v>180</v>
      </c>
      <c r="N134" s="44"/>
      <c r="O134" s="44"/>
      <c r="P134" s="61" t="s">
        <v>274</v>
      </c>
      <c r="Q134" s="61"/>
      <c r="R134" s="61"/>
      <c r="S134" s="61"/>
      <c r="T134" s="61"/>
      <c r="U134" s="52">
        <f>8825340</f>
        <v>8825340</v>
      </c>
      <c r="V134" s="52"/>
      <c r="W134" s="52"/>
      <c r="X134" s="27" t="s">
        <v>71</v>
      </c>
      <c r="Y134" s="27"/>
      <c r="Z134" s="27"/>
      <c r="AA134" s="27"/>
      <c r="AB134" s="52">
        <f>8825340</f>
        <v>8825340</v>
      </c>
      <c r="AC134" s="52"/>
      <c r="AD134" s="52"/>
      <c r="AE134" s="11" t="s">
        <v>71</v>
      </c>
      <c r="AF134" s="11" t="s">
        <v>71</v>
      </c>
      <c r="AG134" s="27" t="s">
        <v>71</v>
      </c>
      <c r="AH134" s="27"/>
      <c r="AI134" s="27"/>
      <c r="AJ134" s="27" t="s">
        <v>71</v>
      </c>
      <c r="AK134" s="27"/>
      <c r="AL134" s="27" t="s">
        <v>71</v>
      </c>
      <c r="AM134" s="27"/>
      <c r="AN134" s="27" t="s">
        <v>71</v>
      </c>
      <c r="AO134" s="27"/>
      <c r="AP134" s="27" t="s">
        <v>71</v>
      </c>
      <c r="AQ134" s="27"/>
      <c r="AR134" s="27"/>
      <c r="AS134" s="11" t="s">
        <v>71</v>
      </c>
      <c r="AT134" s="52">
        <f>8825340</f>
        <v>8825340</v>
      </c>
      <c r="AU134" s="52"/>
      <c r="AV134" s="52"/>
      <c r="AW134" s="27" t="s">
        <v>71</v>
      </c>
      <c r="AX134" s="27"/>
      <c r="AY134" s="52">
        <f>38820</f>
        <v>38820</v>
      </c>
      <c r="AZ134" s="52"/>
      <c r="BA134" s="27" t="s">
        <v>71</v>
      </c>
      <c r="BB134" s="27"/>
      <c r="BC134" s="27"/>
      <c r="BD134" s="52">
        <f>38820</f>
        <v>38820</v>
      </c>
      <c r="BE134" s="52"/>
      <c r="BF134" s="11" t="s">
        <v>71</v>
      </c>
      <c r="BG134" s="11" t="s">
        <v>71</v>
      </c>
      <c r="BH134" s="11" t="s">
        <v>71</v>
      </c>
      <c r="BI134" s="11" t="s">
        <v>71</v>
      </c>
      <c r="BJ134" s="11" t="s">
        <v>71</v>
      </c>
      <c r="BK134" s="11" t="s">
        <v>71</v>
      </c>
      <c r="BL134" s="11" t="s">
        <v>71</v>
      </c>
      <c r="BM134" s="11" t="s">
        <v>71</v>
      </c>
      <c r="BN134" s="52">
        <f>38820</f>
        <v>38820</v>
      </c>
      <c r="BO134" s="52"/>
      <c r="BP134" s="52"/>
      <c r="BQ134" s="12" t="s">
        <v>71</v>
      </c>
    </row>
    <row r="135" spans="1:69" s="1" customFormat="1" ht="13.5" customHeight="1">
      <c r="A135" s="53" t="s">
        <v>275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44" t="s">
        <v>180</v>
      </c>
      <c r="N135" s="44"/>
      <c r="O135" s="44"/>
      <c r="P135" s="61" t="s">
        <v>276</v>
      </c>
      <c r="Q135" s="61"/>
      <c r="R135" s="61"/>
      <c r="S135" s="61"/>
      <c r="T135" s="61"/>
      <c r="U135" s="52">
        <f>716190</f>
        <v>716190</v>
      </c>
      <c r="V135" s="52"/>
      <c r="W135" s="52"/>
      <c r="X135" s="27" t="s">
        <v>71</v>
      </c>
      <c r="Y135" s="27"/>
      <c r="Z135" s="27"/>
      <c r="AA135" s="27"/>
      <c r="AB135" s="52">
        <f>716190</f>
        <v>716190</v>
      </c>
      <c r="AC135" s="52"/>
      <c r="AD135" s="52"/>
      <c r="AE135" s="11" t="s">
        <v>71</v>
      </c>
      <c r="AF135" s="11" t="s">
        <v>71</v>
      </c>
      <c r="AG135" s="27" t="s">
        <v>71</v>
      </c>
      <c r="AH135" s="27"/>
      <c r="AI135" s="27"/>
      <c r="AJ135" s="27" t="s">
        <v>71</v>
      </c>
      <c r="AK135" s="27"/>
      <c r="AL135" s="27" t="s">
        <v>71</v>
      </c>
      <c r="AM135" s="27"/>
      <c r="AN135" s="27" t="s">
        <v>71</v>
      </c>
      <c r="AO135" s="27"/>
      <c r="AP135" s="27" t="s">
        <v>71</v>
      </c>
      <c r="AQ135" s="27"/>
      <c r="AR135" s="27"/>
      <c r="AS135" s="11" t="s">
        <v>71</v>
      </c>
      <c r="AT135" s="52">
        <f>716190</f>
        <v>716190</v>
      </c>
      <c r="AU135" s="52"/>
      <c r="AV135" s="52"/>
      <c r="AW135" s="27" t="s">
        <v>71</v>
      </c>
      <c r="AX135" s="27"/>
      <c r="AY135" s="27" t="s">
        <v>71</v>
      </c>
      <c r="AZ135" s="27"/>
      <c r="BA135" s="27" t="s">
        <v>71</v>
      </c>
      <c r="BB135" s="27"/>
      <c r="BC135" s="27"/>
      <c r="BD135" s="27" t="s">
        <v>71</v>
      </c>
      <c r="BE135" s="27"/>
      <c r="BF135" s="11" t="s">
        <v>71</v>
      </c>
      <c r="BG135" s="11" t="s">
        <v>71</v>
      </c>
      <c r="BH135" s="11" t="s">
        <v>71</v>
      </c>
      <c r="BI135" s="11" t="s">
        <v>71</v>
      </c>
      <c r="BJ135" s="11" t="s">
        <v>71</v>
      </c>
      <c r="BK135" s="11" t="s">
        <v>71</v>
      </c>
      <c r="BL135" s="11" t="s">
        <v>71</v>
      </c>
      <c r="BM135" s="11" t="s">
        <v>71</v>
      </c>
      <c r="BN135" s="27" t="s">
        <v>71</v>
      </c>
      <c r="BO135" s="27"/>
      <c r="BP135" s="27"/>
      <c r="BQ135" s="12" t="s">
        <v>71</v>
      </c>
    </row>
    <row r="136" spans="1:69" s="1" customFormat="1" ht="24" customHeight="1">
      <c r="A136" s="53" t="s">
        <v>199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44" t="s">
        <v>180</v>
      </c>
      <c r="N136" s="44"/>
      <c r="O136" s="44"/>
      <c r="P136" s="61" t="s">
        <v>277</v>
      </c>
      <c r="Q136" s="61"/>
      <c r="R136" s="61"/>
      <c r="S136" s="61"/>
      <c r="T136" s="61"/>
      <c r="U136" s="52">
        <f>716190</f>
        <v>716190</v>
      </c>
      <c r="V136" s="52"/>
      <c r="W136" s="52"/>
      <c r="X136" s="27" t="s">
        <v>71</v>
      </c>
      <c r="Y136" s="27"/>
      <c r="Z136" s="27"/>
      <c r="AA136" s="27"/>
      <c r="AB136" s="52">
        <f>716190</f>
        <v>716190</v>
      </c>
      <c r="AC136" s="52"/>
      <c r="AD136" s="52"/>
      <c r="AE136" s="11" t="s">
        <v>71</v>
      </c>
      <c r="AF136" s="11" t="s">
        <v>71</v>
      </c>
      <c r="AG136" s="27" t="s">
        <v>71</v>
      </c>
      <c r="AH136" s="27"/>
      <c r="AI136" s="27"/>
      <c r="AJ136" s="27" t="s">
        <v>71</v>
      </c>
      <c r="AK136" s="27"/>
      <c r="AL136" s="27" t="s">
        <v>71</v>
      </c>
      <c r="AM136" s="27"/>
      <c r="AN136" s="27" t="s">
        <v>71</v>
      </c>
      <c r="AO136" s="27"/>
      <c r="AP136" s="27" t="s">
        <v>71</v>
      </c>
      <c r="AQ136" s="27"/>
      <c r="AR136" s="27"/>
      <c r="AS136" s="11" t="s">
        <v>71</v>
      </c>
      <c r="AT136" s="52">
        <f>716190</f>
        <v>716190</v>
      </c>
      <c r="AU136" s="52"/>
      <c r="AV136" s="52"/>
      <c r="AW136" s="27" t="s">
        <v>71</v>
      </c>
      <c r="AX136" s="27"/>
      <c r="AY136" s="27" t="s">
        <v>71</v>
      </c>
      <c r="AZ136" s="27"/>
      <c r="BA136" s="27" t="s">
        <v>71</v>
      </c>
      <c r="BB136" s="27"/>
      <c r="BC136" s="27"/>
      <c r="BD136" s="27" t="s">
        <v>71</v>
      </c>
      <c r="BE136" s="27"/>
      <c r="BF136" s="11" t="s">
        <v>71</v>
      </c>
      <c r="BG136" s="11" t="s">
        <v>71</v>
      </c>
      <c r="BH136" s="11" t="s">
        <v>71</v>
      </c>
      <c r="BI136" s="11" t="s">
        <v>71</v>
      </c>
      <c r="BJ136" s="11" t="s">
        <v>71</v>
      </c>
      <c r="BK136" s="11" t="s">
        <v>71</v>
      </c>
      <c r="BL136" s="11" t="s">
        <v>71</v>
      </c>
      <c r="BM136" s="11" t="s">
        <v>71</v>
      </c>
      <c r="BN136" s="27" t="s">
        <v>71</v>
      </c>
      <c r="BO136" s="27"/>
      <c r="BP136" s="27"/>
      <c r="BQ136" s="12" t="s">
        <v>71</v>
      </c>
    </row>
    <row r="137" spans="1:69" s="1" customFormat="1" ht="24" customHeight="1">
      <c r="A137" s="53" t="s">
        <v>201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44" t="s">
        <v>180</v>
      </c>
      <c r="N137" s="44"/>
      <c r="O137" s="44"/>
      <c r="P137" s="61" t="s">
        <v>278</v>
      </c>
      <c r="Q137" s="61"/>
      <c r="R137" s="61"/>
      <c r="S137" s="61"/>
      <c r="T137" s="61"/>
      <c r="U137" s="52">
        <f>716190</f>
        <v>716190</v>
      </c>
      <c r="V137" s="52"/>
      <c r="W137" s="52"/>
      <c r="X137" s="27" t="s">
        <v>71</v>
      </c>
      <c r="Y137" s="27"/>
      <c r="Z137" s="27"/>
      <c r="AA137" s="27"/>
      <c r="AB137" s="52">
        <f>716190</f>
        <v>716190</v>
      </c>
      <c r="AC137" s="52"/>
      <c r="AD137" s="52"/>
      <c r="AE137" s="11" t="s">
        <v>71</v>
      </c>
      <c r="AF137" s="11" t="s">
        <v>71</v>
      </c>
      <c r="AG137" s="27" t="s">
        <v>71</v>
      </c>
      <c r="AH137" s="27"/>
      <c r="AI137" s="27"/>
      <c r="AJ137" s="27" t="s">
        <v>71</v>
      </c>
      <c r="AK137" s="27"/>
      <c r="AL137" s="27" t="s">
        <v>71</v>
      </c>
      <c r="AM137" s="27"/>
      <c r="AN137" s="27" t="s">
        <v>71</v>
      </c>
      <c r="AO137" s="27"/>
      <c r="AP137" s="27" t="s">
        <v>71</v>
      </c>
      <c r="AQ137" s="27"/>
      <c r="AR137" s="27"/>
      <c r="AS137" s="11" t="s">
        <v>71</v>
      </c>
      <c r="AT137" s="52">
        <f>716190</f>
        <v>716190</v>
      </c>
      <c r="AU137" s="52"/>
      <c r="AV137" s="52"/>
      <c r="AW137" s="27" t="s">
        <v>71</v>
      </c>
      <c r="AX137" s="27"/>
      <c r="AY137" s="27" t="s">
        <v>71</v>
      </c>
      <c r="AZ137" s="27"/>
      <c r="BA137" s="27" t="s">
        <v>71</v>
      </c>
      <c r="BB137" s="27"/>
      <c r="BC137" s="27"/>
      <c r="BD137" s="27" t="s">
        <v>71</v>
      </c>
      <c r="BE137" s="27"/>
      <c r="BF137" s="11" t="s">
        <v>71</v>
      </c>
      <c r="BG137" s="11" t="s">
        <v>71</v>
      </c>
      <c r="BH137" s="11" t="s">
        <v>71</v>
      </c>
      <c r="BI137" s="11" t="s">
        <v>71</v>
      </c>
      <c r="BJ137" s="11" t="s">
        <v>71</v>
      </c>
      <c r="BK137" s="11" t="s">
        <v>71</v>
      </c>
      <c r="BL137" s="11" t="s">
        <v>71</v>
      </c>
      <c r="BM137" s="11" t="s">
        <v>71</v>
      </c>
      <c r="BN137" s="27" t="s">
        <v>71</v>
      </c>
      <c r="BO137" s="27"/>
      <c r="BP137" s="27"/>
      <c r="BQ137" s="12" t="s">
        <v>71</v>
      </c>
    </row>
    <row r="138" spans="1:69" s="1" customFormat="1" ht="13.5" customHeight="1">
      <c r="A138" s="53" t="s">
        <v>203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44" t="s">
        <v>180</v>
      </c>
      <c r="N138" s="44"/>
      <c r="O138" s="44"/>
      <c r="P138" s="61" t="s">
        <v>279</v>
      </c>
      <c r="Q138" s="61"/>
      <c r="R138" s="61"/>
      <c r="S138" s="61"/>
      <c r="T138" s="61"/>
      <c r="U138" s="52">
        <f>716190</f>
        <v>716190</v>
      </c>
      <c r="V138" s="52"/>
      <c r="W138" s="52"/>
      <c r="X138" s="27" t="s">
        <v>71</v>
      </c>
      <c r="Y138" s="27"/>
      <c r="Z138" s="27"/>
      <c r="AA138" s="27"/>
      <c r="AB138" s="52">
        <f>716190</f>
        <v>716190</v>
      </c>
      <c r="AC138" s="52"/>
      <c r="AD138" s="52"/>
      <c r="AE138" s="11" t="s">
        <v>71</v>
      </c>
      <c r="AF138" s="11" t="s">
        <v>71</v>
      </c>
      <c r="AG138" s="27" t="s">
        <v>71</v>
      </c>
      <c r="AH138" s="27"/>
      <c r="AI138" s="27"/>
      <c r="AJ138" s="27" t="s">
        <v>71</v>
      </c>
      <c r="AK138" s="27"/>
      <c r="AL138" s="27" t="s">
        <v>71</v>
      </c>
      <c r="AM138" s="27"/>
      <c r="AN138" s="27" t="s">
        <v>71</v>
      </c>
      <c r="AO138" s="27"/>
      <c r="AP138" s="27" t="s">
        <v>71</v>
      </c>
      <c r="AQ138" s="27"/>
      <c r="AR138" s="27"/>
      <c r="AS138" s="11" t="s">
        <v>71</v>
      </c>
      <c r="AT138" s="52">
        <f>716190</f>
        <v>716190</v>
      </c>
      <c r="AU138" s="52"/>
      <c r="AV138" s="52"/>
      <c r="AW138" s="27" t="s">
        <v>71</v>
      </c>
      <c r="AX138" s="27"/>
      <c r="AY138" s="27" t="s">
        <v>71</v>
      </c>
      <c r="AZ138" s="27"/>
      <c r="BA138" s="27" t="s">
        <v>71</v>
      </c>
      <c r="BB138" s="27"/>
      <c r="BC138" s="27"/>
      <c r="BD138" s="27" t="s">
        <v>71</v>
      </c>
      <c r="BE138" s="27"/>
      <c r="BF138" s="11" t="s">
        <v>71</v>
      </c>
      <c r="BG138" s="11" t="s">
        <v>71</v>
      </c>
      <c r="BH138" s="11" t="s">
        <v>71</v>
      </c>
      <c r="BI138" s="11" t="s">
        <v>71</v>
      </c>
      <c r="BJ138" s="11" t="s">
        <v>71</v>
      </c>
      <c r="BK138" s="11" t="s">
        <v>71</v>
      </c>
      <c r="BL138" s="11" t="s">
        <v>71</v>
      </c>
      <c r="BM138" s="11" t="s">
        <v>71</v>
      </c>
      <c r="BN138" s="27" t="s">
        <v>71</v>
      </c>
      <c r="BO138" s="27"/>
      <c r="BP138" s="27"/>
      <c r="BQ138" s="12" t="s">
        <v>71</v>
      </c>
    </row>
    <row r="139" spans="1:69" s="1" customFormat="1" ht="13.5" customHeight="1">
      <c r="A139" s="53" t="s">
        <v>280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44" t="s">
        <v>180</v>
      </c>
      <c r="N139" s="44"/>
      <c r="O139" s="44"/>
      <c r="P139" s="61" t="s">
        <v>281</v>
      </c>
      <c r="Q139" s="61"/>
      <c r="R139" s="61"/>
      <c r="S139" s="61"/>
      <c r="T139" s="61"/>
      <c r="U139" s="52">
        <f>8109150</f>
        <v>8109150</v>
      </c>
      <c r="V139" s="52"/>
      <c r="W139" s="52"/>
      <c r="X139" s="27" t="s">
        <v>71</v>
      </c>
      <c r="Y139" s="27"/>
      <c r="Z139" s="27"/>
      <c r="AA139" s="27"/>
      <c r="AB139" s="52">
        <f>8109150</f>
        <v>8109150</v>
      </c>
      <c r="AC139" s="52"/>
      <c r="AD139" s="52"/>
      <c r="AE139" s="11" t="s">
        <v>71</v>
      </c>
      <c r="AF139" s="11" t="s">
        <v>71</v>
      </c>
      <c r="AG139" s="27" t="s">
        <v>71</v>
      </c>
      <c r="AH139" s="27"/>
      <c r="AI139" s="27"/>
      <c r="AJ139" s="27" t="s">
        <v>71</v>
      </c>
      <c r="AK139" s="27"/>
      <c r="AL139" s="27" t="s">
        <v>71</v>
      </c>
      <c r="AM139" s="27"/>
      <c r="AN139" s="27" t="s">
        <v>71</v>
      </c>
      <c r="AO139" s="27"/>
      <c r="AP139" s="27" t="s">
        <v>71</v>
      </c>
      <c r="AQ139" s="27"/>
      <c r="AR139" s="27"/>
      <c r="AS139" s="11" t="s">
        <v>71</v>
      </c>
      <c r="AT139" s="52">
        <f>8109150</f>
        <v>8109150</v>
      </c>
      <c r="AU139" s="52"/>
      <c r="AV139" s="52"/>
      <c r="AW139" s="27" t="s">
        <v>71</v>
      </c>
      <c r="AX139" s="27"/>
      <c r="AY139" s="52">
        <f>38820</f>
        <v>38820</v>
      </c>
      <c r="AZ139" s="52"/>
      <c r="BA139" s="27" t="s">
        <v>71</v>
      </c>
      <c r="BB139" s="27"/>
      <c r="BC139" s="27"/>
      <c r="BD139" s="52">
        <f>38820</f>
        <v>38820</v>
      </c>
      <c r="BE139" s="52"/>
      <c r="BF139" s="11" t="s">
        <v>71</v>
      </c>
      <c r="BG139" s="11" t="s">
        <v>71</v>
      </c>
      <c r="BH139" s="11" t="s">
        <v>71</v>
      </c>
      <c r="BI139" s="11" t="s">
        <v>71</v>
      </c>
      <c r="BJ139" s="11" t="s">
        <v>71</v>
      </c>
      <c r="BK139" s="11" t="s">
        <v>71</v>
      </c>
      <c r="BL139" s="11" t="s">
        <v>71</v>
      </c>
      <c r="BM139" s="11" t="s">
        <v>71</v>
      </c>
      <c r="BN139" s="52">
        <f>38820</f>
        <v>38820</v>
      </c>
      <c r="BO139" s="52"/>
      <c r="BP139" s="52"/>
      <c r="BQ139" s="12" t="s">
        <v>71</v>
      </c>
    </row>
    <row r="140" spans="1:69" s="1" customFormat="1" ht="54.75" customHeight="1">
      <c r="A140" s="53" t="s">
        <v>185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44" t="s">
        <v>180</v>
      </c>
      <c r="N140" s="44"/>
      <c r="O140" s="44"/>
      <c r="P140" s="61" t="s">
        <v>282</v>
      </c>
      <c r="Q140" s="61"/>
      <c r="R140" s="61"/>
      <c r="S140" s="61"/>
      <c r="T140" s="61"/>
      <c r="U140" s="52">
        <f>1369786</f>
        <v>1369786</v>
      </c>
      <c r="V140" s="52"/>
      <c r="W140" s="52"/>
      <c r="X140" s="27" t="s">
        <v>71</v>
      </c>
      <c r="Y140" s="27"/>
      <c r="Z140" s="27"/>
      <c r="AA140" s="27"/>
      <c r="AB140" s="52">
        <f>1369786</f>
        <v>1369786</v>
      </c>
      <c r="AC140" s="52"/>
      <c r="AD140" s="52"/>
      <c r="AE140" s="11" t="s">
        <v>71</v>
      </c>
      <c r="AF140" s="11" t="s">
        <v>71</v>
      </c>
      <c r="AG140" s="27" t="s">
        <v>71</v>
      </c>
      <c r="AH140" s="27"/>
      <c r="AI140" s="27"/>
      <c r="AJ140" s="27" t="s">
        <v>71</v>
      </c>
      <c r="AK140" s="27"/>
      <c r="AL140" s="27" t="s">
        <v>71</v>
      </c>
      <c r="AM140" s="27"/>
      <c r="AN140" s="27" t="s">
        <v>71</v>
      </c>
      <c r="AO140" s="27"/>
      <c r="AP140" s="27" t="s">
        <v>71</v>
      </c>
      <c r="AQ140" s="27"/>
      <c r="AR140" s="27"/>
      <c r="AS140" s="11" t="s">
        <v>71</v>
      </c>
      <c r="AT140" s="52">
        <f>1369786</f>
        <v>1369786</v>
      </c>
      <c r="AU140" s="52"/>
      <c r="AV140" s="52"/>
      <c r="AW140" s="27" t="s">
        <v>71</v>
      </c>
      <c r="AX140" s="27"/>
      <c r="AY140" s="52">
        <f>28000</f>
        <v>28000</v>
      </c>
      <c r="AZ140" s="52"/>
      <c r="BA140" s="27" t="s">
        <v>71</v>
      </c>
      <c r="BB140" s="27"/>
      <c r="BC140" s="27"/>
      <c r="BD140" s="52">
        <f>28000</f>
        <v>28000</v>
      </c>
      <c r="BE140" s="52"/>
      <c r="BF140" s="11" t="s">
        <v>71</v>
      </c>
      <c r="BG140" s="11" t="s">
        <v>71</v>
      </c>
      <c r="BH140" s="11" t="s">
        <v>71</v>
      </c>
      <c r="BI140" s="11" t="s">
        <v>71</v>
      </c>
      <c r="BJ140" s="11" t="s">
        <v>71</v>
      </c>
      <c r="BK140" s="11" t="s">
        <v>71</v>
      </c>
      <c r="BL140" s="11" t="s">
        <v>71</v>
      </c>
      <c r="BM140" s="11" t="s">
        <v>71</v>
      </c>
      <c r="BN140" s="52">
        <f>28000</f>
        <v>28000</v>
      </c>
      <c r="BO140" s="52"/>
      <c r="BP140" s="52"/>
      <c r="BQ140" s="12" t="s">
        <v>71</v>
      </c>
    </row>
    <row r="141" spans="1:69" s="1" customFormat="1" ht="13.5" customHeight="1">
      <c r="A141" s="53" t="s">
        <v>231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44" t="s">
        <v>180</v>
      </c>
      <c r="N141" s="44"/>
      <c r="O141" s="44"/>
      <c r="P141" s="61" t="s">
        <v>283</v>
      </c>
      <c r="Q141" s="61"/>
      <c r="R141" s="61"/>
      <c r="S141" s="61"/>
      <c r="T141" s="61"/>
      <c r="U141" s="52">
        <f>1369786</f>
        <v>1369786</v>
      </c>
      <c r="V141" s="52"/>
      <c r="W141" s="52"/>
      <c r="X141" s="27" t="s">
        <v>71</v>
      </c>
      <c r="Y141" s="27"/>
      <c r="Z141" s="27"/>
      <c r="AA141" s="27"/>
      <c r="AB141" s="52">
        <f>1369786</f>
        <v>1369786</v>
      </c>
      <c r="AC141" s="52"/>
      <c r="AD141" s="52"/>
      <c r="AE141" s="11" t="s">
        <v>71</v>
      </c>
      <c r="AF141" s="11" t="s">
        <v>71</v>
      </c>
      <c r="AG141" s="27" t="s">
        <v>71</v>
      </c>
      <c r="AH141" s="27"/>
      <c r="AI141" s="27"/>
      <c r="AJ141" s="27" t="s">
        <v>71</v>
      </c>
      <c r="AK141" s="27"/>
      <c r="AL141" s="27" t="s">
        <v>71</v>
      </c>
      <c r="AM141" s="27"/>
      <c r="AN141" s="27" t="s">
        <v>71</v>
      </c>
      <c r="AO141" s="27"/>
      <c r="AP141" s="27" t="s">
        <v>71</v>
      </c>
      <c r="AQ141" s="27"/>
      <c r="AR141" s="27"/>
      <c r="AS141" s="11" t="s">
        <v>71</v>
      </c>
      <c r="AT141" s="52">
        <f>1369786</f>
        <v>1369786</v>
      </c>
      <c r="AU141" s="52"/>
      <c r="AV141" s="52"/>
      <c r="AW141" s="27" t="s">
        <v>71</v>
      </c>
      <c r="AX141" s="27"/>
      <c r="AY141" s="52">
        <f>28000</f>
        <v>28000</v>
      </c>
      <c r="AZ141" s="52"/>
      <c r="BA141" s="27" t="s">
        <v>71</v>
      </c>
      <c r="BB141" s="27"/>
      <c r="BC141" s="27"/>
      <c r="BD141" s="52">
        <f>28000</f>
        <v>28000</v>
      </c>
      <c r="BE141" s="52"/>
      <c r="BF141" s="11" t="s">
        <v>71</v>
      </c>
      <c r="BG141" s="11" t="s">
        <v>71</v>
      </c>
      <c r="BH141" s="11" t="s">
        <v>71</v>
      </c>
      <c r="BI141" s="11" t="s">
        <v>71</v>
      </c>
      <c r="BJ141" s="11" t="s">
        <v>71</v>
      </c>
      <c r="BK141" s="11" t="s">
        <v>71</v>
      </c>
      <c r="BL141" s="11" t="s">
        <v>71</v>
      </c>
      <c r="BM141" s="11" t="s">
        <v>71</v>
      </c>
      <c r="BN141" s="52">
        <f>28000</f>
        <v>28000</v>
      </c>
      <c r="BO141" s="52"/>
      <c r="BP141" s="52"/>
      <c r="BQ141" s="12" t="s">
        <v>71</v>
      </c>
    </row>
    <row r="142" spans="1:69" s="1" customFormat="1" ht="13.5" customHeight="1">
      <c r="A142" s="53" t="s">
        <v>233</v>
      </c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44" t="s">
        <v>180</v>
      </c>
      <c r="N142" s="44"/>
      <c r="O142" s="44"/>
      <c r="P142" s="61" t="s">
        <v>284</v>
      </c>
      <c r="Q142" s="61"/>
      <c r="R142" s="61"/>
      <c r="S142" s="61"/>
      <c r="T142" s="61"/>
      <c r="U142" s="52">
        <f>1081481</f>
        <v>1081481</v>
      </c>
      <c r="V142" s="52"/>
      <c r="W142" s="52"/>
      <c r="X142" s="27" t="s">
        <v>71</v>
      </c>
      <c r="Y142" s="27"/>
      <c r="Z142" s="27"/>
      <c r="AA142" s="27"/>
      <c r="AB142" s="52">
        <f>1081481</f>
        <v>1081481</v>
      </c>
      <c r="AC142" s="52"/>
      <c r="AD142" s="52"/>
      <c r="AE142" s="11" t="s">
        <v>71</v>
      </c>
      <c r="AF142" s="11" t="s">
        <v>71</v>
      </c>
      <c r="AG142" s="27" t="s">
        <v>71</v>
      </c>
      <c r="AH142" s="27"/>
      <c r="AI142" s="27"/>
      <c r="AJ142" s="27" t="s">
        <v>71</v>
      </c>
      <c r="AK142" s="27"/>
      <c r="AL142" s="27" t="s">
        <v>71</v>
      </c>
      <c r="AM142" s="27"/>
      <c r="AN142" s="27" t="s">
        <v>71</v>
      </c>
      <c r="AO142" s="27"/>
      <c r="AP142" s="27" t="s">
        <v>71</v>
      </c>
      <c r="AQ142" s="27"/>
      <c r="AR142" s="27"/>
      <c r="AS142" s="11" t="s">
        <v>71</v>
      </c>
      <c r="AT142" s="52">
        <f>1081481</f>
        <v>1081481</v>
      </c>
      <c r="AU142" s="52"/>
      <c r="AV142" s="52"/>
      <c r="AW142" s="27" t="s">
        <v>71</v>
      </c>
      <c r="AX142" s="27"/>
      <c r="AY142" s="52">
        <f>28000</f>
        <v>28000</v>
      </c>
      <c r="AZ142" s="52"/>
      <c r="BA142" s="27" t="s">
        <v>71</v>
      </c>
      <c r="BB142" s="27"/>
      <c r="BC142" s="27"/>
      <c r="BD142" s="52">
        <f>28000</f>
        <v>28000</v>
      </c>
      <c r="BE142" s="52"/>
      <c r="BF142" s="11" t="s">
        <v>71</v>
      </c>
      <c r="BG142" s="11" t="s">
        <v>71</v>
      </c>
      <c r="BH142" s="11" t="s">
        <v>71</v>
      </c>
      <c r="BI142" s="11" t="s">
        <v>71</v>
      </c>
      <c r="BJ142" s="11" t="s">
        <v>71</v>
      </c>
      <c r="BK142" s="11" t="s">
        <v>71</v>
      </c>
      <c r="BL142" s="11" t="s">
        <v>71</v>
      </c>
      <c r="BM142" s="11" t="s">
        <v>71</v>
      </c>
      <c r="BN142" s="52">
        <f>28000</f>
        <v>28000</v>
      </c>
      <c r="BO142" s="52"/>
      <c r="BP142" s="52"/>
      <c r="BQ142" s="12" t="s">
        <v>71</v>
      </c>
    </row>
    <row r="143" spans="1:69" s="1" customFormat="1" ht="33.75" customHeight="1">
      <c r="A143" s="53" t="s">
        <v>235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44" t="s">
        <v>180</v>
      </c>
      <c r="N143" s="44"/>
      <c r="O143" s="44"/>
      <c r="P143" s="61" t="s">
        <v>285</v>
      </c>
      <c r="Q143" s="61"/>
      <c r="R143" s="61"/>
      <c r="S143" s="61"/>
      <c r="T143" s="61"/>
      <c r="U143" s="52">
        <f>288305</f>
        <v>288305</v>
      </c>
      <c r="V143" s="52"/>
      <c r="W143" s="52"/>
      <c r="X143" s="27" t="s">
        <v>71</v>
      </c>
      <c r="Y143" s="27"/>
      <c r="Z143" s="27"/>
      <c r="AA143" s="27"/>
      <c r="AB143" s="52">
        <f>288305</f>
        <v>288305</v>
      </c>
      <c r="AC143" s="52"/>
      <c r="AD143" s="52"/>
      <c r="AE143" s="11" t="s">
        <v>71</v>
      </c>
      <c r="AF143" s="11" t="s">
        <v>71</v>
      </c>
      <c r="AG143" s="27" t="s">
        <v>71</v>
      </c>
      <c r="AH143" s="27"/>
      <c r="AI143" s="27"/>
      <c r="AJ143" s="27" t="s">
        <v>71</v>
      </c>
      <c r="AK143" s="27"/>
      <c r="AL143" s="27" t="s">
        <v>71</v>
      </c>
      <c r="AM143" s="27"/>
      <c r="AN143" s="27" t="s">
        <v>71</v>
      </c>
      <c r="AO143" s="27"/>
      <c r="AP143" s="27" t="s">
        <v>71</v>
      </c>
      <c r="AQ143" s="27"/>
      <c r="AR143" s="27"/>
      <c r="AS143" s="11" t="s">
        <v>71</v>
      </c>
      <c r="AT143" s="52">
        <f>288305</f>
        <v>288305</v>
      </c>
      <c r="AU143" s="52"/>
      <c r="AV143" s="52"/>
      <c r="AW143" s="27" t="s">
        <v>71</v>
      </c>
      <c r="AX143" s="27"/>
      <c r="AY143" s="27" t="s">
        <v>71</v>
      </c>
      <c r="AZ143" s="27"/>
      <c r="BA143" s="27" t="s">
        <v>71</v>
      </c>
      <c r="BB143" s="27"/>
      <c r="BC143" s="27"/>
      <c r="BD143" s="27" t="s">
        <v>71</v>
      </c>
      <c r="BE143" s="27"/>
      <c r="BF143" s="11" t="s">
        <v>71</v>
      </c>
      <c r="BG143" s="11" t="s">
        <v>71</v>
      </c>
      <c r="BH143" s="11" t="s">
        <v>71</v>
      </c>
      <c r="BI143" s="11" t="s">
        <v>71</v>
      </c>
      <c r="BJ143" s="11" t="s">
        <v>71</v>
      </c>
      <c r="BK143" s="11" t="s">
        <v>71</v>
      </c>
      <c r="BL143" s="11" t="s">
        <v>71</v>
      </c>
      <c r="BM143" s="11" t="s">
        <v>71</v>
      </c>
      <c r="BN143" s="27" t="s">
        <v>71</v>
      </c>
      <c r="BO143" s="27"/>
      <c r="BP143" s="27"/>
      <c r="BQ143" s="12" t="s">
        <v>71</v>
      </c>
    </row>
    <row r="144" spans="1:69" s="1" customFormat="1" ht="24" customHeight="1">
      <c r="A144" s="53" t="s">
        <v>199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44" t="s">
        <v>180</v>
      </c>
      <c r="N144" s="44"/>
      <c r="O144" s="44"/>
      <c r="P144" s="61" t="s">
        <v>286</v>
      </c>
      <c r="Q144" s="61"/>
      <c r="R144" s="61"/>
      <c r="S144" s="61"/>
      <c r="T144" s="61"/>
      <c r="U144" s="52">
        <f>6669364</f>
        <v>6669364</v>
      </c>
      <c r="V144" s="52"/>
      <c r="W144" s="52"/>
      <c r="X144" s="27" t="s">
        <v>71</v>
      </c>
      <c r="Y144" s="27"/>
      <c r="Z144" s="27"/>
      <c r="AA144" s="27"/>
      <c r="AB144" s="52">
        <f>6669364</f>
        <v>6669364</v>
      </c>
      <c r="AC144" s="52"/>
      <c r="AD144" s="52"/>
      <c r="AE144" s="11" t="s">
        <v>71</v>
      </c>
      <c r="AF144" s="11" t="s">
        <v>71</v>
      </c>
      <c r="AG144" s="27" t="s">
        <v>71</v>
      </c>
      <c r="AH144" s="27"/>
      <c r="AI144" s="27"/>
      <c r="AJ144" s="27" t="s">
        <v>71</v>
      </c>
      <c r="AK144" s="27"/>
      <c r="AL144" s="27" t="s">
        <v>71</v>
      </c>
      <c r="AM144" s="27"/>
      <c r="AN144" s="27" t="s">
        <v>71</v>
      </c>
      <c r="AO144" s="27"/>
      <c r="AP144" s="27" t="s">
        <v>71</v>
      </c>
      <c r="AQ144" s="27"/>
      <c r="AR144" s="27"/>
      <c r="AS144" s="11" t="s">
        <v>71</v>
      </c>
      <c r="AT144" s="52">
        <f>6669364</f>
        <v>6669364</v>
      </c>
      <c r="AU144" s="52"/>
      <c r="AV144" s="52"/>
      <c r="AW144" s="27" t="s">
        <v>71</v>
      </c>
      <c r="AX144" s="27"/>
      <c r="AY144" s="52">
        <f>10820</f>
        <v>10820</v>
      </c>
      <c r="AZ144" s="52"/>
      <c r="BA144" s="27" t="s">
        <v>71</v>
      </c>
      <c r="BB144" s="27"/>
      <c r="BC144" s="27"/>
      <c r="BD144" s="52">
        <f>10820</f>
        <v>10820</v>
      </c>
      <c r="BE144" s="52"/>
      <c r="BF144" s="11" t="s">
        <v>71</v>
      </c>
      <c r="BG144" s="11" t="s">
        <v>71</v>
      </c>
      <c r="BH144" s="11" t="s">
        <v>71</v>
      </c>
      <c r="BI144" s="11" t="s">
        <v>71</v>
      </c>
      <c r="BJ144" s="11" t="s">
        <v>71</v>
      </c>
      <c r="BK144" s="11" t="s">
        <v>71</v>
      </c>
      <c r="BL144" s="11" t="s">
        <v>71</v>
      </c>
      <c r="BM144" s="11" t="s">
        <v>71</v>
      </c>
      <c r="BN144" s="52">
        <f>10820</f>
        <v>10820</v>
      </c>
      <c r="BO144" s="52"/>
      <c r="BP144" s="52"/>
      <c r="BQ144" s="12" t="s">
        <v>71</v>
      </c>
    </row>
    <row r="145" spans="1:69" s="1" customFormat="1" ht="24" customHeight="1">
      <c r="A145" s="53" t="s">
        <v>201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44" t="s">
        <v>180</v>
      </c>
      <c r="N145" s="44"/>
      <c r="O145" s="44"/>
      <c r="P145" s="61" t="s">
        <v>287</v>
      </c>
      <c r="Q145" s="61"/>
      <c r="R145" s="61"/>
      <c r="S145" s="61"/>
      <c r="T145" s="61"/>
      <c r="U145" s="52">
        <f>6669364</f>
        <v>6669364</v>
      </c>
      <c r="V145" s="52"/>
      <c r="W145" s="52"/>
      <c r="X145" s="27" t="s">
        <v>71</v>
      </c>
      <c r="Y145" s="27"/>
      <c r="Z145" s="27"/>
      <c r="AA145" s="27"/>
      <c r="AB145" s="52">
        <f>6669364</f>
        <v>6669364</v>
      </c>
      <c r="AC145" s="52"/>
      <c r="AD145" s="52"/>
      <c r="AE145" s="11" t="s">
        <v>71</v>
      </c>
      <c r="AF145" s="11" t="s">
        <v>71</v>
      </c>
      <c r="AG145" s="27" t="s">
        <v>71</v>
      </c>
      <c r="AH145" s="27"/>
      <c r="AI145" s="27"/>
      <c r="AJ145" s="27" t="s">
        <v>71</v>
      </c>
      <c r="AK145" s="27"/>
      <c r="AL145" s="27" t="s">
        <v>71</v>
      </c>
      <c r="AM145" s="27"/>
      <c r="AN145" s="27" t="s">
        <v>71</v>
      </c>
      <c r="AO145" s="27"/>
      <c r="AP145" s="27" t="s">
        <v>71</v>
      </c>
      <c r="AQ145" s="27"/>
      <c r="AR145" s="27"/>
      <c r="AS145" s="11" t="s">
        <v>71</v>
      </c>
      <c r="AT145" s="52">
        <f>6669364</f>
        <v>6669364</v>
      </c>
      <c r="AU145" s="52"/>
      <c r="AV145" s="52"/>
      <c r="AW145" s="27" t="s">
        <v>71</v>
      </c>
      <c r="AX145" s="27"/>
      <c r="AY145" s="52">
        <f>10820</f>
        <v>10820</v>
      </c>
      <c r="AZ145" s="52"/>
      <c r="BA145" s="27" t="s">
        <v>71</v>
      </c>
      <c r="BB145" s="27"/>
      <c r="BC145" s="27"/>
      <c r="BD145" s="52">
        <f>10820</f>
        <v>10820</v>
      </c>
      <c r="BE145" s="52"/>
      <c r="BF145" s="11" t="s">
        <v>71</v>
      </c>
      <c r="BG145" s="11" t="s">
        <v>71</v>
      </c>
      <c r="BH145" s="11" t="s">
        <v>71</v>
      </c>
      <c r="BI145" s="11" t="s">
        <v>71</v>
      </c>
      <c r="BJ145" s="11" t="s">
        <v>71</v>
      </c>
      <c r="BK145" s="11" t="s">
        <v>71</v>
      </c>
      <c r="BL145" s="11" t="s">
        <v>71</v>
      </c>
      <c r="BM145" s="11" t="s">
        <v>71</v>
      </c>
      <c r="BN145" s="52">
        <f>10820</f>
        <v>10820</v>
      </c>
      <c r="BO145" s="52"/>
      <c r="BP145" s="52"/>
      <c r="BQ145" s="12" t="s">
        <v>71</v>
      </c>
    </row>
    <row r="146" spans="1:69" s="1" customFormat="1" ht="13.5" customHeight="1">
      <c r="A146" s="53" t="s">
        <v>203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44" t="s">
        <v>180</v>
      </c>
      <c r="N146" s="44"/>
      <c r="O146" s="44"/>
      <c r="P146" s="61" t="s">
        <v>288</v>
      </c>
      <c r="Q146" s="61"/>
      <c r="R146" s="61"/>
      <c r="S146" s="61"/>
      <c r="T146" s="61"/>
      <c r="U146" s="52">
        <f>4669364</f>
        <v>4669364</v>
      </c>
      <c r="V146" s="52"/>
      <c r="W146" s="52"/>
      <c r="X146" s="27" t="s">
        <v>71</v>
      </c>
      <c r="Y146" s="27"/>
      <c r="Z146" s="27"/>
      <c r="AA146" s="27"/>
      <c r="AB146" s="52">
        <f>4669364</f>
        <v>4669364</v>
      </c>
      <c r="AC146" s="52"/>
      <c r="AD146" s="52"/>
      <c r="AE146" s="11" t="s">
        <v>71</v>
      </c>
      <c r="AF146" s="11" t="s">
        <v>71</v>
      </c>
      <c r="AG146" s="27" t="s">
        <v>71</v>
      </c>
      <c r="AH146" s="27"/>
      <c r="AI146" s="27"/>
      <c r="AJ146" s="27" t="s">
        <v>71</v>
      </c>
      <c r="AK146" s="27"/>
      <c r="AL146" s="27" t="s">
        <v>71</v>
      </c>
      <c r="AM146" s="27"/>
      <c r="AN146" s="27" t="s">
        <v>71</v>
      </c>
      <c r="AO146" s="27"/>
      <c r="AP146" s="27" t="s">
        <v>71</v>
      </c>
      <c r="AQ146" s="27"/>
      <c r="AR146" s="27"/>
      <c r="AS146" s="11" t="s">
        <v>71</v>
      </c>
      <c r="AT146" s="52">
        <f>4669364</f>
        <v>4669364</v>
      </c>
      <c r="AU146" s="52"/>
      <c r="AV146" s="52"/>
      <c r="AW146" s="27" t="s">
        <v>71</v>
      </c>
      <c r="AX146" s="27"/>
      <c r="AY146" s="52">
        <f>10820</f>
        <v>10820</v>
      </c>
      <c r="AZ146" s="52"/>
      <c r="BA146" s="27" t="s">
        <v>71</v>
      </c>
      <c r="BB146" s="27"/>
      <c r="BC146" s="27"/>
      <c r="BD146" s="52">
        <f>10820</f>
        <v>10820</v>
      </c>
      <c r="BE146" s="52"/>
      <c r="BF146" s="11" t="s">
        <v>71</v>
      </c>
      <c r="BG146" s="11" t="s">
        <v>71</v>
      </c>
      <c r="BH146" s="11" t="s">
        <v>71</v>
      </c>
      <c r="BI146" s="11" t="s">
        <v>71</v>
      </c>
      <c r="BJ146" s="11" t="s">
        <v>71</v>
      </c>
      <c r="BK146" s="11" t="s">
        <v>71</v>
      </c>
      <c r="BL146" s="11" t="s">
        <v>71</v>
      </c>
      <c r="BM146" s="11" t="s">
        <v>71</v>
      </c>
      <c r="BN146" s="52">
        <f>10820</f>
        <v>10820</v>
      </c>
      <c r="BO146" s="52"/>
      <c r="BP146" s="52"/>
      <c r="BQ146" s="12" t="s">
        <v>71</v>
      </c>
    </row>
    <row r="147" spans="1:69" s="1" customFormat="1" ht="13.5" customHeight="1">
      <c r="A147" s="53" t="s">
        <v>205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44" t="s">
        <v>180</v>
      </c>
      <c r="N147" s="44"/>
      <c r="O147" s="44"/>
      <c r="P147" s="61" t="s">
        <v>289</v>
      </c>
      <c r="Q147" s="61"/>
      <c r="R147" s="61"/>
      <c r="S147" s="61"/>
      <c r="T147" s="61"/>
      <c r="U147" s="52">
        <f>2000000</f>
        <v>2000000</v>
      </c>
      <c r="V147" s="52"/>
      <c r="W147" s="52"/>
      <c r="X147" s="27" t="s">
        <v>71</v>
      </c>
      <c r="Y147" s="27"/>
      <c r="Z147" s="27"/>
      <c r="AA147" s="27"/>
      <c r="AB147" s="52">
        <f>2000000</f>
        <v>2000000</v>
      </c>
      <c r="AC147" s="52"/>
      <c r="AD147" s="52"/>
      <c r="AE147" s="11" t="s">
        <v>71</v>
      </c>
      <c r="AF147" s="11" t="s">
        <v>71</v>
      </c>
      <c r="AG147" s="27" t="s">
        <v>71</v>
      </c>
      <c r="AH147" s="27"/>
      <c r="AI147" s="27"/>
      <c r="AJ147" s="27" t="s">
        <v>71</v>
      </c>
      <c r="AK147" s="27"/>
      <c r="AL147" s="27" t="s">
        <v>71</v>
      </c>
      <c r="AM147" s="27"/>
      <c r="AN147" s="27" t="s">
        <v>71</v>
      </c>
      <c r="AO147" s="27"/>
      <c r="AP147" s="27" t="s">
        <v>71</v>
      </c>
      <c r="AQ147" s="27"/>
      <c r="AR147" s="27"/>
      <c r="AS147" s="11" t="s">
        <v>71</v>
      </c>
      <c r="AT147" s="52">
        <f>2000000</f>
        <v>2000000</v>
      </c>
      <c r="AU147" s="52"/>
      <c r="AV147" s="52"/>
      <c r="AW147" s="27" t="s">
        <v>71</v>
      </c>
      <c r="AX147" s="27"/>
      <c r="AY147" s="27" t="s">
        <v>71</v>
      </c>
      <c r="AZ147" s="27"/>
      <c r="BA147" s="27" t="s">
        <v>71</v>
      </c>
      <c r="BB147" s="27"/>
      <c r="BC147" s="27"/>
      <c r="BD147" s="27" t="s">
        <v>71</v>
      </c>
      <c r="BE147" s="27"/>
      <c r="BF147" s="11" t="s">
        <v>71</v>
      </c>
      <c r="BG147" s="11" t="s">
        <v>71</v>
      </c>
      <c r="BH147" s="11" t="s">
        <v>71</v>
      </c>
      <c r="BI147" s="11" t="s">
        <v>71</v>
      </c>
      <c r="BJ147" s="11" t="s">
        <v>71</v>
      </c>
      <c r="BK147" s="11" t="s">
        <v>71</v>
      </c>
      <c r="BL147" s="11" t="s">
        <v>71</v>
      </c>
      <c r="BM147" s="11" t="s">
        <v>71</v>
      </c>
      <c r="BN147" s="27" t="s">
        <v>71</v>
      </c>
      <c r="BO147" s="27"/>
      <c r="BP147" s="27"/>
      <c r="BQ147" s="12" t="s">
        <v>71</v>
      </c>
    </row>
    <row r="148" spans="1:69" s="1" customFormat="1" ht="13.5" customHeight="1">
      <c r="A148" s="53" t="s">
        <v>207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44" t="s">
        <v>180</v>
      </c>
      <c r="N148" s="44"/>
      <c r="O148" s="44"/>
      <c r="P148" s="61" t="s">
        <v>290</v>
      </c>
      <c r="Q148" s="61"/>
      <c r="R148" s="61"/>
      <c r="S148" s="61"/>
      <c r="T148" s="61"/>
      <c r="U148" s="52">
        <f>70000</f>
        <v>70000</v>
      </c>
      <c r="V148" s="52"/>
      <c r="W148" s="52"/>
      <c r="X148" s="27" t="s">
        <v>71</v>
      </c>
      <c r="Y148" s="27"/>
      <c r="Z148" s="27"/>
      <c r="AA148" s="27"/>
      <c r="AB148" s="52">
        <f>70000</f>
        <v>70000</v>
      </c>
      <c r="AC148" s="52"/>
      <c r="AD148" s="52"/>
      <c r="AE148" s="11" t="s">
        <v>71</v>
      </c>
      <c r="AF148" s="11" t="s">
        <v>71</v>
      </c>
      <c r="AG148" s="27" t="s">
        <v>71</v>
      </c>
      <c r="AH148" s="27"/>
      <c r="AI148" s="27"/>
      <c r="AJ148" s="27" t="s">
        <v>71</v>
      </c>
      <c r="AK148" s="27"/>
      <c r="AL148" s="27" t="s">
        <v>71</v>
      </c>
      <c r="AM148" s="27"/>
      <c r="AN148" s="27" t="s">
        <v>71</v>
      </c>
      <c r="AO148" s="27"/>
      <c r="AP148" s="27" t="s">
        <v>71</v>
      </c>
      <c r="AQ148" s="27"/>
      <c r="AR148" s="27"/>
      <c r="AS148" s="11" t="s">
        <v>71</v>
      </c>
      <c r="AT148" s="52">
        <f>70000</f>
        <v>70000</v>
      </c>
      <c r="AU148" s="52"/>
      <c r="AV148" s="52"/>
      <c r="AW148" s="27" t="s">
        <v>71</v>
      </c>
      <c r="AX148" s="27"/>
      <c r="AY148" s="27" t="s">
        <v>71</v>
      </c>
      <c r="AZ148" s="27"/>
      <c r="BA148" s="27" t="s">
        <v>71</v>
      </c>
      <c r="BB148" s="27"/>
      <c r="BC148" s="27"/>
      <c r="BD148" s="27" t="s">
        <v>71</v>
      </c>
      <c r="BE148" s="27"/>
      <c r="BF148" s="11" t="s">
        <v>71</v>
      </c>
      <c r="BG148" s="11" t="s">
        <v>71</v>
      </c>
      <c r="BH148" s="11" t="s">
        <v>71</v>
      </c>
      <c r="BI148" s="11" t="s">
        <v>71</v>
      </c>
      <c r="BJ148" s="11" t="s">
        <v>71</v>
      </c>
      <c r="BK148" s="11" t="s">
        <v>71</v>
      </c>
      <c r="BL148" s="11" t="s">
        <v>71</v>
      </c>
      <c r="BM148" s="11" t="s">
        <v>71</v>
      </c>
      <c r="BN148" s="27" t="s">
        <v>71</v>
      </c>
      <c r="BO148" s="27"/>
      <c r="BP148" s="27"/>
      <c r="BQ148" s="12" t="s">
        <v>71</v>
      </c>
    </row>
    <row r="149" spans="1:69" s="1" customFormat="1" ht="13.5" customHeight="1">
      <c r="A149" s="53" t="s">
        <v>209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44" t="s">
        <v>180</v>
      </c>
      <c r="N149" s="44"/>
      <c r="O149" s="44"/>
      <c r="P149" s="61" t="s">
        <v>291</v>
      </c>
      <c r="Q149" s="61"/>
      <c r="R149" s="61"/>
      <c r="S149" s="61"/>
      <c r="T149" s="61"/>
      <c r="U149" s="52">
        <f>70000</f>
        <v>70000</v>
      </c>
      <c r="V149" s="52"/>
      <c r="W149" s="52"/>
      <c r="X149" s="27" t="s">
        <v>71</v>
      </c>
      <c r="Y149" s="27"/>
      <c r="Z149" s="27"/>
      <c r="AA149" s="27"/>
      <c r="AB149" s="52">
        <f>70000</f>
        <v>70000</v>
      </c>
      <c r="AC149" s="52"/>
      <c r="AD149" s="52"/>
      <c r="AE149" s="11" t="s">
        <v>71</v>
      </c>
      <c r="AF149" s="11" t="s">
        <v>71</v>
      </c>
      <c r="AG149" s="27" t="s">
        <v>71</v>
      </c>
      <c r="AH149" s="27"/>
      <c r="AI149" s="27"/>
      <c r="AJ149" s="27" t="s">
        <v>71</v>
      </c>
      <c r="AK149" s="27"/>
      <c r="AL149" s="27" t="s">
        <v>71</v>
      </c>
      <c r="AM149" s="27"/>
      <c r="AN149" s="27" t="s">
        <v>71</v>
      </c>
      <c r="AO149" s="27"/>
      <c r="AP149" s="27" t="s">
        <v>71</v>
      </c>
      <c r="AQ149" s="27"/>
      <c r="AR149" s="27"/>
      <c r="AS149" s="11" t="s">
        <v>71</v>
      </c>
      <c r="AT149" s="52">
        <f>70000</f>
        <v>70000</v>
      </c>
      <c r="AU149" s="52"/>
      <c r="AV149" s="52"/>
      <c r="AW149" s="27" t="s">
        <v>71</v>
      </c>
      <c r="AX149" s="27"/>
      <c r="AY149" s="27" t="s">
        <v>71</v>
      </c>
      <c r="AZ149" s="27"/>
      <c r="BA149" s="27" t="s">
        <v>71</v>
      </c>
      <c r="BB149" s="27"/>
      <c r="BC149" s="27"/>
      <c r="BD149" s="27" t="s">
        <v>71</v>
      </c>
      <c r="BE149" s="27"/>
      <c r="BF149" s="11" t="s">
        <v>71</v>
      </c>
      <c r="BG149" s="11" t="s">
        <v>71</v>
      </c>
      <c r="BH149" s="11" t="s">
        <v>71</v>
      </c>
      <c r="BI149" s="11" t="s">
        <v>71</v>
      </c>
      <c r="BJ149" s="11" t="s">
        <v>71</v>
      </c>
      <c r="BK149" s="11" t="s">
        <v>71</v>
      </c>
      <c r="BL149" s="11" t="s">
        <v>71</v>
      </c>
      <c r="BM149" s="11" t="s">
        <v>71</v>
      </c>
      <c r="BN149" s="27" t="s">
        <v>71</v>
      </c>
      <c r="BO149" s="27"/>
      <c r="BP149" s="27"/>
      <c r="BQ149" s="12" t="s">
        <v>71</v>
      </c>
    </row>
    <row r="150" spans="1:69" s="1" customFormat="1" ht="24" customHeight="1">
      <c r="A150" s="53" t="s">
        <v>211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44" t="s">
        <v>180</v>
      </c>
      <c r="N150" s="44"/>
      <c r="O150" s="44"/>
      <c r="P150" s="61" t="s">
        <v>292</v>
      </c>
      <c r="Q150" s="61"/>
      <c r="R150" s="61"/>
      <c r="S150" s="61"/>
      <c r="T150" s="61"/>
      <c r="U150" s="52">
        <f>60000</f>
        <v>60000</v>
      </c>
      <c r="V150" s="52"/>
      <c r="W150" s="52"/>
      <c r="X150" s="27" t="s">
        <v>71</v>
      </c>
      <c r="Y150" s="27"/>
      <c r="Z150" s="27"/>
      <c r="AA150" s="27"/>
      <c r="AB150" s="52">
        <f>60000</f>
        <v>60000</v>
      </c>
      <c r="AC150" s="52"/>
      <c r="AD150" s="52"/>
      <c r="AE150" s="11" t="s">
        <v>71</v>
      </c>
      <c r="AF150" s="11" t="s">
        <v>71</v>
      </c>
      <c r="AG150" s="27" t="s">
        <v>71</v>
      </c>
      <c r="AH150" s="27"/>
      <c r="AI150" s="27"/>
      <c r="AJ150" s="27" t="s">
        <v>71</v>
      </c>
      <c r="AK150" s="27"/>
      <c r="AL150" s="27" t="s">
        <v>71</v>
      </c>
      <c r="AM150" s="27"/>
      <c r="AN150" s="27" t="s">
        <v>71</v>
      </c>
      <c r="AO150" s="27"/>
      <c r="AP150" s="27" t="s">
        <v>71</v>
      </c>
      <c r="AQ150" s="27"/>
      <c r="AR150" s="27"/>
      <c r="AS150" s="11" t="s">
        <v>71</v>
      </c>
      <c r="AT150" s="52">
        <f>60000</f>
        <v>60000</v>
      </c>
      <c r="AU150" s="52"/>
      <c r="AV150" s="52"/>
      <c r="AW150" s="27" t="s">
        <v>71</v>
      </c>
      <c r="AX150" s="27"/>
      <c r="AY150" s="27" t="s">
        <v>71</v>
      </c>
      <c r="AZ150" s="27"/>
      <c r="BA150" s="27" t="s">
        <v>71</v>
      </c>
      <c r="BB150" s="27"/>
      <c r="BC150" s="27"/>
      <c r="BD150" s="27" t="s">
        <v>71</v>
      </c>
      <c r="BE150" s="27"/>
      <c r="BF150" s="11" t="s">
        <v>71</v>
      </c>
      <c r="BG150" s="11" t="s">
        <v>71</v>
      </c>
      <c r="BH150" s="11" t="s">
        <v>71</v>
      </c>
      <c r="BI150" s="11" t="s">
        <v>71</v>
      </c>
      <c r="BJ150" s="11" t="s">
        <v>71</v>
      </c>
      <c r="BK150" s="11" t="s">
        <v>71</v>
      </c>
      <c r="BL150" s="11" t="s">
        <v>71</v>
      </c>
      <c r="BM150" s="11" t="s">
        <v>71</v>
      </c>
      <c r="BN150" s="27" t="s">
        <v>71</v>
      </c>
      <c r="BO150" s="27"/>
      <c r="BP150" s="27"/>
      <c r="BQ150" s="12" t="s">
        <v>71</v>
      </c>
    </row>
    <row r="151" spans="1:69" s="1" customFormat="1" ht="13.5" customHeight="1">
      <c r="A151" s="53" t="s">
        <v>213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44" t="s">
        <v>180</v>
      </c>
      <c r="N151" s="44"/>
      <c r="O151" s="44"/>
      <c r="P151" s="61" t="s">
        <v>293</v>
      </c>
      <c r="Q151" s="61"/>
      <c r="R151" s="61"/>
      <c r="S151" s="61"/>
      <c r="T151" s="61"/>
      <c r="U151" s="52">
        <f>9900</f>
        <v>9900</v>
      </c>
      <c r="V151" s="52"/>
      <c r="W151" s="52"/>
      <c r="X151" s="27" t="s">
        <v>71</v>
      </c>
      <c r="Y151" s="27"/>
      <c r="Z151" s="27"/>
      <c r="AA151" s="27"/>
      <c r="AB151" s="52">
        <f>9900</f>
        <v>9900</v>
      </c>
      <c r="AC151" s="52"/>
      <c r="AD151" s="52"/>
      <c r="AE151" s="11" t="s">
        <v>71</v>
      </c>
      <c r="AF151" s="11" t="s">
        <v>71</v>
      </c>
      <c r="AG151" s="27" t="s">
        <v>71</v>
      </c>
      <c r="AH151" s="27"/>
      <c r="AI151" s="27"/>
      <c r="AJ151" s="27" t="s">
        <v>71</v>
      </c>
      <c r="AK151" s="27"/>
      <c r="AL151" s="27" t="s">
        <v>71</v>
      </c>
      <c r="AM151" s="27"/>
      <c r="AN151" s="27" t="s">
        <v>71</v>
      </c>
      <c r="AO151" s="27"/>
      <c r="AP151" s="27" t="s">
        <v>71</v>
      </c>
      <c r="AQ151" s="27"/>
      <c r="AR151" s="27"/>
      <c r="AS151" s="11" t="s">
        <v>71</v>
      </c>
      <c r="AT151" s="52">
        <f>9900</f>
        <v>9900</v>
      </c>
      <c r="AU151" s="52"/>
      <c r="AV151" s="52"/>
      <c r="AW151" s="27" t="s">
        <v>71</v>
      </c>
      <c r="AX151" s="27"/>
      <c r="AY151" s="27" t="s">
        <v>71</v>
      </c>
      <c r="AZ151" s="27"/>
      <c r="BA151" s="27" t="s">
        <v>71</v>
      </c>
      <c r="BB151" s="27"/>
      <c r="BC151" s="27"/>
      <c r="BD151" s="27" t="s">
        <v>71</v>
      </c>
      <c r="BE151" s="27"/>
      <c r="BF151" s="11" t="s">
        <v>71</v>
      </c>
      <c r="BG151" s="11" t="s">
        <v>71</v>
      </c>
      <c r="BH151" s="11" t="s">
        <v>71</v>
      </c>
      <c r="BI151" s="11" t="s">
        <v>71</v>
      </c>
      <c r="BJ151" s="11" t="s">
        <v>71</v>
      </c>
      <c r="BK151" s="11" t="s">
        <v>71</v>
      </c>
      <c r="BL151" s="11" t="s">
        <v>71</v>
      </c>
      <c r="BM151" s="11" t="s">
        <v>71</v>
      </c>
      <c r="BN151" s="27" t="s">
        <v>71</v>
      </c>
      <c r="BO151" s="27"/>
      <c r="BP151" s="27"/>
      <c r="BQ151" s="12" t="s">
        <v>71</v>
      </c>
    </row>
    <row r="152" spans="1:69" s="1" customFormat="1" ht="13.5" customHeight="1">
      <c r="A152" s="53" t="s">
        <v>215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44" t="s">
        <v>180</v>
      </c>
      <c r="N152" s="44"/>
      <c r="O152" s="44"/>
      <c r="P152" s="61" t="s">
        <v>294</v>
      </c>
      <c r="Q152" s="61"/>
      <c r="R152" s="61"/>
      <c r="S152" s="61"/>
      <c r="T152" s="61"/>
      <c r="U152" s="52">
        <f>100</f>
        <v>100</v>
      </c>
      <c r="V152" s="52"/>
      <c r="W152" s="52"/>
      <c r="X152" s="27" t="s">
        <v>71</v>
      </c>
      <c r="Y152" s="27"/>
      <c r="Z152" s="27"/>
      <c r="AA152" s="27"/>
      <c r="AB152" s="52">
        <f>100</f>
        <v>100</v>
      </c>
      <c r="AC152" s="52"/>
      <c r="AD152" s="52"/>
      <c r="AE152" s="11" t="s">
        <v>71</v>
      </c>
      <c r="AF152" s="11" t="s">
        <v>71</v>
      </c>
      <c r="AG152" s="27" t="s">
        <v>71</v>
      </c>
      <c r="AH152" s="27"/>
      <c r="AI152" s="27"/>
      <c r="AJ152" s="27" t="s">
        <v>71</v>
      </c>
      <c r="AK152" s="27"/>
      <c r="AL152" s="27" t="s">
        <v>71</v>
      </c>
      <c r="AM152" s="27"/>
      <c r="AN152" s="27" t="s">
        <v>71</v>
      </c>
      <c r="AO152" s="27"/>
      <c r="AP152" s="27" t="s">
        <v>71</v>
      </c>
      <c r="AQ152" s="27"/>
      <c r="AR152" s="27"/>
      <c r="AS152" s="11" t="s">
        <v>71</v>
      </c>
      <c r="AT152" s="52">
        <f>100</f>
        <v>100</v>
      </c>
      <c r="AU152" s="52"/>
      <c r="AV152" s="52"/>
      <c r="AW152" s="27" t="s">
        <v>71</v>
      </c>
      <c r="AX152" s="27"/>
      <c r="AY152" s="27" t="s">
        <v>71</v>
      </c>
      <c r="AZ152" s="27"/>
      <c r="BA152" s="27" t="s">
        <v>71</v>
      </c>
      <c r="BB152" s="27"/>
      <c r="BC152" s="27"/>
      <c r="BD152" s="27" t="s">
        <v>71</v>
      </c>
      <c r="BE152" s="27"/>
      <c r="BF152" s="11" t="s">
        <v>71</v>
      </c>
      <c r="BG152" s="11" t="s">
        <v>71</v>
      </c>
      <c r="BH152" s="11" t="s">
        <v>71</v>
      </c>
      <c r="BI152" s="11" t="s">
        <v>71</v>
      </c>
      <c r="BJ152" s="11" t="s">
        <v>71</v>
      </c>
      <c r="BK152" s="11" t="s">
        <v>71</v>
      </c>
      <c r="BL152" s="11" t="s">
        <v>71</v>
      </c>
      <c r="BM152" s="11" t="s">
        <v>71</v>
      </c>
      <c r="BN152" s="27" t="s">
        <v>71</v>
      </c>
      <c r="BO152" s="27"/>
      <c r="BP152" s="27"/>
      <c r="BQ152" s="12" t="s">
        <v>71</v>
      </c>
    </row>
    <row r="153" spans="1:69" s="1" customFormat="1" ht="13.5" customHeight="1">
      <c r="A153" s="53" t="s">
        <v>295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44" t="s">
        <v>180</v>
      </c>
      <c r="N153" s="44"/>
      <c r="O153" s="44"/>
      <c r="P153" s="61" t="s">
        <v>296</v>
      </c>
      <c r="Q153" s="61"/>
      <c r="R153" s="61"/>
      <c r="S153" s="61"/>
      <c r="T153" s="61"/>
      <c r="U153" s="52">
        <f>155500</f>
        <v>155500</v>
      </c>
      <c r="V153" s="52"/>
      <c r="W153" s="52"/>
      <c r="X153" s="27" t="s">
        <v>71</v>
      </c>
      <c r="Y153" s="27"/>
      <c r="Z153" s="27"/>
      <c r="AA153" s="27"/>
      <c r="AB153" s="52">
        <f>155500</f>
        <v>155500</v>
      </c>
      <c r="AC153" s="52"/>
      <c r="AD153" s="52"/>
      <c r="AE153" s="11" t="s">
        <v>71</v>
      </c>
      <c r="AF153" s="11" t="s">
        <v>71</v>
      </c>
      <c r="AG153" s="27" t="s">
        <v>71</v>
      </c>
      <c r="AH153" s="27"/>
      <c r="AI153" s="27"/>
      <c r="AJ153" s="27" t="s">
        <v>71</v>
      </c>
      <c r="AK153" s="27"/>
      <c r="AL153" s="27" t="s">
        <v>71</v>
      </c>
      <c r="AM153" s="27"/>
      <c r="AN153" s="27" t="s">
        <v>71</v>
      </c>
      <c r="AO153" s="27"/>
      <c r="AP153" s="27" t="s">
        <v>71</v>
      </c>
      <c r="AQ153" s="27"/>
      <c r="AR153" s="27"/>
      <c r="AS153" s="11" t="s">
        <v>71</v>
      </c>
      <c r="AT153" s="52">
        <f>155500</f>
        <v>155500</v>
      </c>
      <c r="AU153" s="52"/>
      <c r="AV153" s="52"/>
      <c r="AW153" s="27" t="s">
        <v>71</v>
      </c>
      <c r="AX153" s="27"/>
      <c r="AY153" s="27" t="s">
        <v>71</v>
      </c>
      <c r="AZ153" s="27"/>
      <c r="BA153" s="27" t="s">
        <v>71</v>
      </c>
      <c r="BB153" s="27"/>
      <c r="BC153" s="27"/>
      <c r="BD153" s="27" t="s">
        <v>71</v>
      </c>
      <c r="BE153" s="27"/>
      <c r="BF153" s="11" t="s">
        <v>71</v>
      </c>
      <c r="BG153" s="11" t="s">
        <v>71</v>
      </c>
      <c r="BH153" s="11" t="s">
        <v>71</v>
      </c>
      <c r="BI153" s="11" t="s">
        <v>71</v>
      </c>
      <c r="BJ153" s="11" t="s">
        <v>71</v>
      </c>
      <c r="BK153" s="11" t="s">
        <v>71</v>
      </c>
      <c r="BL153" s="11" t="s">
        <v>71</v>
      </c>
      <c r="BM153" s="11" t="s">
        <v>71</v>
      </c>
      <c r="BN153" s="27" t="s">
        <v>71</v>
      </c>
      <c r="BO153" s="27"/>
      <c r="BP153" s="27"/>
      <c r="BQ153" s="12" t="s">
        <v>71</v>
      </c>
    </row>
    <row r="154" spans="1:69" s="1" customFormat="1" ht="24" customHeight="1">
      <c r="A154" s="53" t="s">
        <v>297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44" t="s">
        <v>180</v>
      </c>
      <c r="N154" s="44"/>
      <c r="O154" s="44"/>
      <c r="P154" s="61" t="s">
        <v>298</v>
      </c>
      <c r="Q154" s="61"/>
      <c r="R154" s="61"/>
      <c r="S154" s="61"/>
      <c r="T154" s="61"/>
      <c r="U154" s="52">
        <f>30000</f>
        <v>30000</v>
      </c>
      <c r="V154" s="52"/>
      <c r="W154" s="52"/>
      <c r="X154" s="27" t="s">
        <v>71</v>
      </c>
      <c r="Y154" s="27"/>
      <c r="Z154" s="27"/>
      <c r="AA154" s="27"/>
      <c r="AB154" s="52">
        <f>30000</f>
        <v>30000</v>
      </c>
      <c r="AC154" s="52"/>
      <c r="AD154" s="52"/>
      <c r="AE154" s="11" t="s">
        <v>71</v>
      </c>
      <c r="AF154" s="11" t="s">
        <v>71</v>
      </c>
      <c r="AG154" s="27" t="s">
        <v>71</v>
      </c>
      <c r="AH154" s="27"/>
      <c r="AI154" s="27"/>
      <c r="AJ154" s="27" t="s">
        <v>71</v>
      </c>
      <c r="AK154" s="27"/>
      <c r="AL154" s="27" t="s">
        <v>71</v>
      </c>
      <c r="AM154" s="27"/>
      <c r="AN154" s="27" t="s">
        <v>71</v>
      </c>
      <c r="AO154" s="27"/>
      <c r="AP154" s="27" t="s">
        <v>71</v>
      </c>
      <c r="AQ154" s="27"/>
      <c r="AR154" s="27"/>
      <c r="AS154" s="11" t="s">
        <v>71</v>
      </c>
      <c r="AT154" s="52">
        <f>30000</f>
        <v>30000</v>
      </c>
      <c r="AU154" s="52"/>
      <c r="AV154" s="52"/>
      <c r="AW154" s="27" t="s">
        <v>71</v>
      </c>
      <c r="AX154" s="27"/>
      <c r="AY154" s="27" t="s">
        <v>71</v>
      </c>
      <c r="AZ154" s="27"/>
      <c r="BA154" s="27" t="s">
        <v>71</v>
      </c>
      <c r="BB154" s="27"/>
      <c r="BC154" s="27"/>
      <c r="BD154" s="27" t="s">
        <v>71</v>
      </c>
      <c r="BE154" s="27"/>
      <c r="BF154" s="11" t="s">
        <v>71</v>
      </c>
      <c r="BG154" s="11" t="s">
        <v>71</v>
      </c>
      <c r="BH154" s="11" t="s">
        <v>71</v>
      </c>
      <c r="BI154" s="11" t="s">
        <v>71</v>
      </c>
      <c r="BJ154" s="11" t="s">
        <v>71</v>
      </c>
      <c r="BK154" s="11" t="s">
        <v>71</v>
      </c>
      <c r="BL154" s="11" t="s">
        <v>71</v>
      </c>
      <c r="BM154" s="11" t="s">
        <v>71</v>
      </c>
      <c r="BN154" s="27" t="s">
        <v>71</v>
      </c>
      <c r="BO154" s="27"/>
      <c r="BP154" s="27"/>
      <c r="BQ154" s="12" t="s">
        <v>71</v>
      </c>
    </row>
    <row r="155" spans="1:69" s="1" customFormat="1" ht="24" customHeight="1">
      <c r="A155" s="53" t="s">
        <v>199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44" t="s">
        <v>180</v>
      </c>
      <c r="N155" s="44"/>
      <c r="O155" s="44"/>
      <c r="P155" s="61" t="s">
        <v>299</v>
      </c>
      <c r="Q155" s="61"/>
      <c r="R155" s="61"/>
      <c r="S155" s="61"/>
      <c r="T155" s="61"/>
      <c r="U155" s="52">
        <f>30000</f>
        <v>30000</v>
      </c>
      <c r="V155" s="52"/>
      <c r="W155" s="52"/>
      <c r="X155" s="27" t="s">
        <v>71</v>
      </c>
      <c r="Y155" s="27"/>
      <c r="Z155" s="27"/>
      <c r="AA155" s="27"/>
      <c r="AB155" s="52">
        <f>30000</f>
        <v>30000</v>
      </c>
      <c r="AC155" s="52"/>
      <c r="AD155" s="52"/>
      <c r="AE155" s="11" t="s">
        <v>71</v>
      </c>
      <c r="AF155" s="11" t="s">
        <v>71</v>
      </c>
      <c r="AG155" s="27" t="s">
        <v>71</v>
      </c>
      <c r="AH155" s="27"/>
      <c r="AI155" s="27"/>
      <c r="AJ155" s="27" t="s">
        <v>71</v>
      </c>
      <c r="AK155" s="27"/>
      <c r="AL155" s="27" t="s">
        <v>71</v>
      </c>
      <c r="AM155" s="27"/>
      <c r="AN155" s="27" t="s">
        <v>71</v>
      </c>
      <c r="AO155" s="27"/>
      <c r="AP155" s="27" t="s">
        <v>71</v>
      </c>
      <c r="AQ155" s="27"/>
      <c r="AR155" s="27"/>
      <c r="AS155" s="11" t="s">
        <v>71</v>
      </c>
      <c r="AT155" s="52">
        <f>30000</f>
        <v>30000</v>
      </c>
      <c r="AU155" s="52"/>
      <c r="AV155" s="52"/>
      <c r="AW155" s="27" t="s">
        <v>71</v>
      </c>
      <c r="AX155" s="27"/>
      <c r="AY155" s="27" t="s">
        <v>71</v>
      </c>
      <c r="AZ155" s="27"/>
      <c r="BA155" s="27" t="s">
        <v>71</v>
      </c>
      <c r="BB155" s="27"/>
      <c r="BC155" s="27"/>
      <c r="BD155" s="27" t="s">
        <v>71</v>
      </c>
      <c r="BE155" s="27"/>
      <c r="BF155" s="11" t="s">
        <v>71</v>
      </c>
      <c r="BG155" s="11" t="s">
        <v>71</v>
      </c>
      <c r="BH155" s="11" t="s">
        <v>71</v>
      </c>
      <c r="BI155" s="11" t="s">
        <v>71</v>
      </c>
      <c r="BJ155" s="11" t="s">
        <v>71</v>
      </c>
      <c r="BK155" s="11" t="s">
        <v>71</v>
      </c>
      <c r="BL155" s="11" t="s">
        <v>71</v>
      </c>
      <c r="BM155" s="11" t="s">
        <v>71</v>
      </c>
      <c r="BN155" s="27" t="s">
        <v>71</v>
      </c>
      <c r="BO155" s="27"/>
      <c r="BP155" s="27"/>
      <c r="BQ155" s="12" t="s">
        <v>71</v>
      </c>
    </row>
    <row r="156" spans="1:69" s="1" customFormat="1" ht="24" customHeight="1">
      <c r="A156" s="53" t="s">
        <v>201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44" t="s">
        <v>180</v>
      </c>
      <c r="N156" s="44"/>
      <c r="O156" s="44"/>
      <c r="P156" s="61" t="s">
        <v>300</v>
      </c>
      <c r="Q156" s="61"/>
      <c r="R156" s="61"/>
      <c r="S156" s="61"/>
      <c r="T156" s="61"/>
      <c r="U156" s="52">
        <f>30000</f>
        <v>30000</v>
      </c>
      <c r="V156" s="52"/>
      <c r="W156" s="52"/>
      <c r="X156" s="27" t="s">
        <v>71</v>
      </c>
      <c r="Y156" s="27"/>
      <c r="Z156" s="27"/>
      <c r="AA156" s="27"/>
      <c r="AB156" s="52">
        <f>30000</f>
        <v>30000</v>
      </c>
      <c r="AC156" s="52"/>
      <c r="AD156" s="52"/>
      <c r="AE156" s="11" t="s">
        <v>71</v>
      </c>
      <c r="AF156" s="11" t="s">
        <v>71</v>
      </c>
      <c r="AG156" s="27" t="s">
        <v>71</v>
      </c>
      <c r="AH156" s="27"/>
      <c r="AI156" s="27"/>
      <c r="AJ156" s="27" t="s">
        <v>71</v>
      </c>
      <c r="AK156" s="27"/>
      <c r="AL156" s="27" t="s">
        <v>71</v>
      </c>
      <c r="AM156" s="27"/>
      <c r="AN156" s="27" t="s">
        <v>71</v>
      </c>
      <c r="AO156" s="27"/>
      <c r="AP156" s="27" t="s">
        <v>71</v>
      </c>
      <c r="AQ156" s="27"/>
      <c r="AR156" s="27"/>
      <c r="AS156" s="11" t="s">
        <v>71</v>
      </c>
      <c r="AT156" s="52">
        <f>30000</f>
        <v>30000</v>
      </c>
      <c r="AU156" s="52"/>
      <c r="AV156" s="52"/>
      <c r="AW156" s="27" t="s">
        <v>71</v>
      </c>
      <c r="AX156" s="27"/>
      <c r="AY156" s="27" t="s">
        <v>71</v>
      </c>
      <c r="AZ156" s="27"/>
      <c r="BA156" s="27" t="s">
        <v>71</v>
      </c>
      <c r="BB156" s="27"/>
      <c r="BC156" s="27"/>
      <c r="BD156" s="27" t="s">
        <v>71</v>
      </c>
      <c r="BE156" s="27"/>
      <c r="BF156" s="11" t="s">
        <v>71</v>
      </c>
      <c r="BG156" s="11" t="s">
        <v>71</v>
      </c>
      <c r="BH156" s="11" t="s">
        <v>71</v>
      </c>
      <c r="BI156" s="11" t="s">
        <v>71</v>
      </c>
      <c r="BJ156" s="11" t="s">
        <v>71</v>
      </c>
      <c r="BK156" s="11" t="s">
        <v>71</v>
      </c>
      <c r="BL156" s="11" t="s">
        <v>71</v>
      </c>
      <c r="BM156" s="11" t="s">
        <v>71</v>
      </c>
      <c r="BN156" s="27" t="s">
        <v>71</v>
      </c>
      <c r="BO156" s="27"/>
      <c r="BP156" s="27"/>
      <c r="BQ156" s="12" t="s">
        <v>71</v>
      </c>
    </row>
    <row r="157" spans="1:69" s="1" customFormat="1" ht="13.5" customHeight="1">
      <c r="A157" s="53" t="s">
        <v>203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44" t="s">
        <v>180</v>
      </c>
      <c r="N157" s="44"/>
      <c r="O157" s="44"/>
      <c r="P157" s="61" t="s">
        <v>301</v>
      </c>
      <c r="Q157" s="61"/>
      <c r="R157" s="61"/>
      <c r="S157" s="61"/>
      <c r="T157" s="61"/>
      <c r="U157" s="52">
        <f>30000</f>
        <v>30000</v>
      </c>
      <c r="V157" s="52"/>
      <c r="W157" s="52"/>
      <c r="X157" s="27" t="s">
        <v>71</v>
      </c>
      <c r="Y157" s="27"/>
      <c r="Z157" s="27"/>
      <c r="AA157" s="27"/>
      <c r="AB157" s="52">
        <f>30000</f>
        <v>30000</v>
      </c>
      <c r="AC157" s="52"/>
      <c r="AD157" s="52"/>
      <c r="AE157" s="11" t="s">
        <v>71</v>
      </c>
      <c r="AF157" s="11" t="s">
        <v>71</v>
      </c>
      <c r="AG157" s="27" t="s">
        <v>71</v>
      </c>
      <c r="AH157" s="27"/>
      <c r="AI157" s="27"/>
      <c r="AJ157" s="27" t="s">
        <v>71</v>
      </c>
      <c r="AK157" s="27"/>
      <c r="AL157" s="27" t="s">
        <v>71</v>
      </c>
      <c r="AM157" s="27"/>
      <c r="AN157" s="27" t="s">
        <v>71</v>
      </c>
      <c r="AO157" s="27"/>
      <c r="AP157" s="27" t="s">
        <v>71</v>
      </c>
      <c r="AQ157" s="27"/>
      <c r="AR157" s="27"/>
      <c r="AS157" s="11" t="s">
        <v>71</v>
      </c>
      <c r="AT157" s="52">
        <f>30000</f>
        <v>30000</v>
      </c>
      <c r="AU157" s="52"/>
      <c r="AV157" s="52"/>
      <c r="AW157" s="27" t="s">
        <v>71</v>
      </c>
      <c r="AX157" s="27"/>
      <c r="AY157" s="27" t="s">
        <v>71</v>
      </c>
      <c r="AZ157" s="27"/>
      <c r="BA157" s="27" t="s">
        <v>71</v>
      </c>
      <c r="BB157" s="27"/>
      <c r="BC157" s="27"/>
      <c r="BD157" s="27" t="s">
        <v>71</v>
      </c>
      <c r="BE157" s="27"/>
      <c r="BF157" s="11" t="s">
        <v>71</v>
      </c>
      <c r="BG157" s="11" t="s">
        <v>71</v>
      </c>
      <c r="BH157" s="11" t="s">
        <v>71</v>
      </c>
      <c r="BI157" s="11" t="s">
        <v>71</v>
      </c>
      <c r="BJ157" s="11" t="s">
        <v>71</v>
      </c>
      <c r="BK157" s="11" t="s">
        <v>71</v>
      </c>
      <c r="BL157" s="11" t="s">
        <v>71</v>
      </c>
      <c r="BM157" s="11" t="s">
        <v>71</v>
      </c>
      <c r="BN157" s="27" t="s">
        <v>71</v>
      </c>
      <c r="BO157" s="27"/>
      <c r="BP157" s="27"/>
      <c r="BQ157" s="12" t="s">
        <v>71</v>
      </c>
    </row>
    <row r="158" spans="1:69" s="1" customFormat="1" ht="13.5" customHeight="1">
      <c r="A158" s="53" t="s">
        <v>302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44" t="s">
        <v>180</v>
      </c>
      <c r="N158" s="44"/>
      <c r="O158" s="44"/>
      <c r="P158" s="61" t="s">
        <v>303</v>
      </c>
      <c r="Q158" s="61"/>
      <c r="R158" s="61"/>
      <c r="S158" s="61"/>
      <c r="T158" s="61"/>
      <c r="U158" s="52">
        <f>125500</f>
        <v>125500</v>
      </c>
      <c r="V158" s="52"/>
      <c r="W158" s="52"/>
      <c r="X158" s="27" t="s">
        <v>71</v>
      </c>
      <c r="Y158" s="27"/>
      <c r="Z158" s="27"/>
      <c r="AA158" s="27"/>
      <c r="AB158" s="52">
        <f>125500</f>
        <v>125500</v>
      </c>
      <c r="AC158" s="52"/>
      <c r="AD158" s="52"/>
      <c r="AE158" s="11" t="s">
        <v>71</v>
      </c>
      <c r="AF158" s="11" t="s">
        <v>71</v>
      </c>
      <c r="AG158" s="27" t="s">
        <v>71</v>
      </c>
      <c r="AH158" s="27"/>
      <c r="AI158" s="27"/>
      <c r="AJ158" s="27" t="s">
        <v>71</v>
      </c>
      <c r="AK158" s="27"/>
      <c r="AL158" s="27" t="s">
        <v>71</v>
      </c>
      <c r="AM158" s="27"/>
      <c r="AN158" s="27" t="s">
        <v>71</v>
      </c>
      <c r="AO158" s="27"/>
      <c r="AP158" s="27" t="s">
        <v>71</v>
      </c>
      <c r="AQ158" s="27"/>
      <c r="AR158" s="27"/>
      <c r="AS158" s="11" t="s">
        <v>71</v>
      </c>
      <c r="AT158" s="52">
        <f>125500</f>
        <v>125500</v>
      </c>
      <c r="AU158" s="52"/>
      <c r="AV158" s="52"/>
      <c r="AW158" s="27" t="s">
        <v>71</v>
      </c>
      <c r="AX158" s="27"/>
      <c r="AY158" s="27" t="s">
        <v>71</v>
      </c>
      <c r="AZ158" s="27"/>
      <c r="BA158" s="27" t="s">
        <v>71</v>
      </c>
      <c r="BB158" s="27"/>
      <c r="BC158" s="27"/>
      <c r="BD158" s="27" t="s">
        <v>71</v>
      </c>
      <c r="BE158" s="27"/>
      <c r="BF158" s="11" t="s">
        <v>71</v>
      </c>
      <c r="BG158" s="11" t="s">
        <v>71</v>
      </c>
      <c r="BH158" s="11" t="s">
        <v>71</v>
      </c>
      <c r="BI158" s="11" t="s">
        <v>71</v>
      </c>
      <c r="BJ158" s="11" t="s">
        <v>71</v>
      </c>
      <c r="BK158" s="11" t="s">
        <v>71</v>
      </c>
      <c r="BL158" s="11" t="s">
        <v>71</v>
      </c>
      <c r="BM158" s="11" t="s">
        <v>71</v>
      </c>
      <c r="BN158" s="27" t="s">
        <v>71</v>
      </c>
      <c r="BO158" s="27"/>
      <c r="BP158" s="27"/>
      <c r="BQ158" s="12" t="s">
        <v>71</v>
      </c>
    </row>
    <row r="159" spans="1:69" s="1" customFormat="1" ht="24" customHeight="1">
      <c r="A159" s="53" t="s">
        <v>199</v>
      </c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44" t="s">
        <v>180</v>
      </c>
      <c r="N159" s="44"/>
      <c r="O159" s="44"/>
      <c r="P159" s="61" t="s">
        <v>304</v>
      </c>
      <c r="Q159" s="61"/>
      <c r="R159" s="61"/>
      <c r="S159" s="61"/>
      <c r="T159" s="61"/>
      <c r="U159" s="52">
        <f>125500</f>
        <v>125500</v>
      </c>
      <c r="V159" s="52"/>
      <c r="W159" s="52"/>
      <c r="X159" s="27" t="s">
        <v>71</v>
      </c>
      <c r="Y159" s="27"/>
      <c r="Z159" s="27"/>
      <c r="AA159" s="27"/>
      <c r="AB159" s="52">
        <f>125500</f>
        <v>125500</v>
      </c>
      <c r="AC159" s="52"/>
      <c r="AD159" s="52"/>
      <c r="AE159" s="11" t="s">
        <v>71</v>
      </c>
      <c r="AF159" s="11" t="s">
        <v>71</v>
      </c>
      <c r="AG159" s="27" t="s">
        <v>71</v>
      </c>
      <c r="AH159" s="27"/>
      <c r="AI159" s="27"/>
      <c r="AJ159" s="27" t="s">
        <v>71</v>
      </c>
      <c r="AK159" s="27"/>
      <c r="AL159" s="27" t="s">
        <v>71</v>
      </c>
      <c r="AM159" s="27"/>
      <c r="AN159" s="27" t="s">
        <v>71</v>
      </c>
      <c r="AO159" s="27"/>
      <c r="AP159" s="27" t="s">
        <v>71</v>
      </c>
      <c r="AQ159" s="27"/>
      <c r="AR159" s="27"/>
      <c r="AS159" s="11" t="s">
        <v>71</v>
      </c>
      <c r="AT159" s="52">
        <f>125500</f>
        <v>125500</v>
      </c>
      <c r="AU159" s="52"/>
      <c r="AV159" s="52"/>
      <c r="AW159" s="27" t="s">
        <v>71</v>
      </c>
      <c r="AX159" s="27"/>
      <c r="AY159" s="27" t="s">
        <v>71</v>
      </c>
      <c r="AZ159" s="27"/>
      <c r="BA159" s="27" t="s">
        <v>71</v>
      </c>
      <c r="BB159" s="27"/>
      <c r="BC159" s="27"/>
      <c r="BD159" s="27" t="s">
        <v>71</v>
      </c>
      <c r="BE159" s="27"/>
      <c r="BF159" s="11" t="s">
        <v>71</v>
      </c>
      <c r="BG159" s="11" t="s">
        <v>71</v>
      </c>
      <c r="BH159" s="11" t="s">
        <v>71</v>
      </c>
      <c r="BI159" s="11" t="s">
        <v>71</v>
      </c>
      <c r="BJ159" s="11" t="s">
        <v>71</v>
      </c>
      <c r="BK159" s="11" t="s">
        <v>71</v>
      </c>
      <c r="BL159" s="11" t="s">
        <v>71</v>
      </c>
      <c r="BM159" s="11" t="s">
        <v>71</v>
      </c>
      <c r="BN159" s="27" t="s">
        <v>71</v>
      </c>
      <c r="BO159" s="27"/>
      <c r="BP159" s="27"/>
      <c r="BQ159" s="12" t="s">
        <v>71</v>
      </c>
    </row>
    <row r="160" spans="1:69" s="1" customFormat="1" ht="24" customHeight="1">
      <c r="A160" s="53" t="s">
        <v>201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44" t="s">
        <v>180</v>
      </c>
      <c r="N160" s="44"/>
      <c r="O160" s="44"/>
      <c r="P160" s="61" t="s">
        <v>305</v>
      </c>
      <c r="Q160" s="61"/>
      <c r="R160" s="61"/>
      <c r="S160" s="61"/>
      <c r="T160" s="61"/>
      <c r="U160" s="52">
        <f>125500</f>
        <v>125500</v>
      </c>
      <c r="V160" s="52"/>
      <c r="W160" s="52"/>
      <c r="X160" s="27" t="s">
        <v>71</v>
      </c>
      <c r="Y160" s="27"/>
      <c r="Z160" s="27"/>
      <c r="AA160" s="27"/>
      <c r="AB160" s="52">
        <f>125500</f>
        <v>125500</v>
      </c>
      <c r="AC160" s="52"/>
      <c r="AD160" s="52"/>
      <c r="AE160" s="11" t="s">
        <v>71</v>
      </c>
      <c r="AF160" s="11" t="s">
        <v>71</v>
      </c>
      <c r="AG160" s="27" t="s">
        <v>71</v>
      </c>
      <c r="AH160" s="27"/>
      <c r="AI160" s="27"/>
      <c r="AJ160" s="27" t="s">
        <v>71</v>
      </c>
      <c r="AK160" s="27"/>
      <c r="AL160" s="27" t="s">
        <v>71</v>
      </c>
      <c r="AM160" s="27"/>
      <c r="AN160" s="27" t="s">
        <v>71</v>
      </c>
      <c r="AO160" s="27"/>
      <c r="AP160" s="27" t="s">
        <v>71</v>
      </c>
      <c r="AQ160" s="27"/>
      <c r="AR160" s="27"/>
      <c r="AS160" s="11" t="s">
        <v>71</v>
      </c>
      <c r="AT160" s="52">
        <f>125500</f>
        <v>125500</v>
      </c>
      <c r="AU160" s="52"/>
      <c r="AV160" s="52"/>
      <c r="AW160" s="27" t="s">
        <v>71</v>
      </c>
      <c r="AX160" s="27"/>
      <c r="AY160" s="27" t="s">
        <v>71</v>
      </c>
      <c r="AZ160" s="27"/>
      <c r="BA160" s="27" t="s">
        <v>71</v>
      </c>
      <c r="BB160" s="27"/>
      <c r="BC160" s="27"/>
      <c r="BD160" s="27" t="s">
        <v>71</v>
      </c>
      <c r="BE160" s="27"/>
      <c r="BF160" s="11" t="s">
        <v>71</v>
      </c>
      <c r="BG160" s="11" t="s">
        <v>71</v>
      </c>
      <c r="BH160" s="11" t="s">
        <v>71</v>
      </c>
      <c r="BI160" s="11" t="s">
        <v>71</v>
      </c>
      <c r="BJ160" s="11" t="s">
        <v>71</v>
      </c>
      <c r="BK160" s="11" t="s">
        <v>71</v>
      </c>
      <c r="BL160" s="11" t="s">
        <v>71</v>
      </c>
      <c r="BM160" s="11" t="s">
        <v>71</v>
      </c>
      <c r="BN160" s="27" t="s">
        <v>71</v>
      </c>
      <c r="BO160" s="27"/>
      <c r="BP160" s="27"/>
      <c r="BQ160" s="12" t="s">
        <v>71</v>
      </c>
    </row>
    <row r="161" spans="1:69" s="1" customFormat="1" ht="13.5" customHeight="1">
      <c r="A161" s="53" t="s">
        <v>203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44" t="s">
        <v>180</v>
      </c>
      <c r="N161" s="44"/>
      <c r="O161" s="44"/>
      <c r="P161" s="61" t="s">
        <v>306</v>
      </c>
      <c r="Q161" s="61"/>
      <c r="R161" s="61"/>
      <c r="S161" s="61"/>
      <c r="T161" s="61"/>
      <c r="U161" s="52">
        <f>125500</f>
        <v>125500</v>
      </c>
      <c r="V161" s="52"/>
      <c r="W161" s="52"/>
      <c r="X161" s="27" t="s">
        <v>71</v>
      </c>
      <c r="Y161" s="27"/>
      <c r="Z161" s="27"/>
      <c r="AA161" s="27"/>
      <c r="AB161" s="52">
        <f>125500</f>
        <v>125500</v>
      </c>
      <c r="AC161" s="52"/>
      <c r="AD161" s="52"/>
      <c r="AE161" s="11" t="s">
        <v>71</v>
      </c>
      <c r="AF161" s="11" t="s">
        <v>71</v>
      </c>
      <c r="AG161" s="27" t="s">
        <v>71</v>
      </c>
      <c r="AH161" s="27"/>
      <c r="AI161" s="27"/>
      <c r="AJ161" s="27" t="s">
        <v>71</v>
      </c>
      <c r="AK161" s="27"/>
      <c r="AL161" s="27" t="s">
        <v>71</v>
      </c>
      <c r="AM161" s="27"/>
      <c r="AN161" s="27" t="s">
        <v>71</v>
      </c>
      <c r="AO161" s="27"/>
      <c r="AP161" s="27" t="s">
        <v>71</v>
      </c>
      <c r="AQ161" s="27"/>
      <c r="AR161" s="27"/>
      <c r="AS161" s="11" t="s">
        <v>71</v>
      </c>
      <c r="AT161" s="52">
        <f>125500</f>
        <v>125500</v>
      </c>
      <c r="AU161" s="52"/>
      <c r="AV161" s="52"/>
      <c r="AW161" s="27" t="s">
        <v>71</v>
      </c>
      <c r="AX161" s="27"/>
      <c r="AY161" s="27" t="s">
        <v>71</v>
      </c>
      <c r="AZ161" s="27"/>
      <c r="BA161" s="27" t="s">
        <v>71</v>
      </c>
      <c r="BB161" s="27"/>
      <c r="BC161" s="27"/>
      <c r="BD161" s="27" t="s">
        <v>71</v>
      </c>
      <c r="BE161" s="27"/>
      <c r="BF161" s="11" t="s">
        <v>71</v>
      </c>
      <c r="BG161" s="11" t="s">
        <v>71</v>
      </c>
      <c r="BH161" s="11" t="s">
        <v>71</v>
      </c>
      <c r="BI161" s="11" t="s">
        <v>71</v>
      </c>
      <c r="BJ161" s="11" t="s">
        <v>71</v>
      </c>
      <c r="BK161" s="11" t="s">
        <v>71</v>
      </c>
      <c r="BL161" s="11" t="s">
        <v>71</v>
      </c>
      <c r="BM161" s="11" t="s">
        <v>71</v>
      </c>
      <c r="BN161" s="27" t="s">
        <v>71</v>
      </c>
      <c r="BO161" s="27"/>
      <c r="BP161" s="27"/>
      <c r="BQ161" s="12" t="s">
        <v>71</v>
      </c>
    </row>
    <row r="162" spans="1:69" s="1" customFormat="1" ht="13.5" customHeight="1">
      <c r="A162" s="53" t="s">
        <v>307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44" t="s">
        <v>180</v>
      </c>
      <c r="N162" s="44"/>
      <c r="O162" s="44"/>
      <c r="P162" s="61" t="s">
        <v>308</v>
      </c>
      <c r="Q162" s="61"/>
      <c r="R162" s="61"/>
      <c r="S162" s="61"/>
      <c r="T162" s="61"/>
      <c r="U162" s="52">
        <f>110000</f>
        <v>110000</v>
      </c>
      <c r="V162" s="52"/>
      <c r="W162" s="52"/>
      <c r="X162" s="27" t="s">
        <v>71</v>
      </c>
      <c r="Y162" s="27"/>
      <c r="Z162" s="27"/>
      <c r="AA162" s="27"/>
      <c r="AB162" s="52">
        <f>110000</f>
        <v>110000</v>
      </c>
      <c r="AC162" s="52"/>
      <c r="AD162" s="52"/>
      <c r="AE162" s="10">
        <f>50000</f>
        <v>50000</v>
      </c>
      <c r="AF162" s="11" t="s">
        <v>71</v>
      </c>
      <c r="AG162" s="27" t="s">
        <v>71</v>
      </c>
      <c r="AH162" s="27"/>
      <c r="AI162" s="27"/>
      <c r="AJ162" s="27" t="s">
        <v>71</v>
      </c>
      <c r="AK162" s="27"/>
      <c r="AL162" s="27" t="s">
        <v>71</v>
      </c>
      <c r="AM162" s="27"/>
      <c r="AN162" s="27" t="s">
        <v>71</v>
      </c>
      <c r="AO162" s="27"/>
      <c r="AP162" s="27" t="s">
        <v>71</v>
      </c>
      <c r="AQ162" s="27"/>
      <c r="AR162" s="27"/>
      <c r="AS162" s="11" t="s">
        <v>71</v>
      </c>
      <c r="AT162" s="52">
        <f>160000</f>
        <v>160000</v>
      </c>
      <c r="AU162" s="52"/>
      <c r="AV162" s="52"/>
      <c r="AW162" s="27" t="s">
        <v>71</v>
      </c>
      <c r="AX162" s="27"/>
      <c r="AY162" s="27" t="s">
        <v>71</v>
      </c>
      <c r="AZ162" s="27"/>
      <c r="BA162" s="27" t="s">
        <v>71</v>
      </c>
      <c r="BB162" s="27"/>
      <c r="BC162" s="27"/>
      <c r="BD162" s="27" t="s">
        <v>71</v>
      </c>
      <c r="BE162" s="27"/>
      <c r="BF162" s="11" t="s">
        <v>71</v>
      </c>
      <c r="BG162" s="11" t="s">
        <v>71</v>
      </c>
      <c r="BH162" s="11" t="s">
        <v>71</v>
      </c>
      <c r="BI162" s="11" t="s">
        <v>71</v>
      </c>
      <c r="BJ162" s="11" t="s">
        <v>71</v>
      </c>
      <c r="BK162" s="11" t="s">
        <v>71</v>
      </c>
      <c r="BL162" s="11" t="s">
        <v>71</v>
      </c>
      <c r="BM162" s="11" t="s">
        <v>71</v>
      </c>
      <c r="BN162" s="27" t="s">
        <v>71</v>
      </c>
      <c r="BO162" s="27"/>
      <c r="BP162" s="27"/>
      <c r="BQ162" s="12" t="s">
        <v>71</v>
      </c>
    </row>
    <row r="163" spans="1:69" s="1" customFormat="1" ht="13.5" customHeight="1">
      <c r="A163" s="53" t="s">
        <v>309</v>
      </c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44" t="s">
        <v>180</v>
      </c>
      <c r="N163" s="44"/>
      <c r="O163" s="44"/>
      <c r="P163" s="61" t="s">
        <v>310</v>
      </c>
      <c r="Q163" s="61"/>
      <c r="R163" s="61"/>
      <c r="S163" s="61"/>
      <c r="T163" s="61"/>
      <c r="U163" s="52">
        <f>110000</f>
        <v>110000</v>
      </c>
      <c r="V163" s="52"/>
      <c r="W163" s="52"/>
      <c r="X163" s="27" t="s">
        <v>71</v>
      </c>
      <c r="Y163" s="27"/>
      <c r="Z163" s="27"/>
      <c r="AA163" s="27"/>
      <c r="AB163" s="52">
        <f>110000</f>
        <v>110000</v>
      </c>
      <c r="AC163" s="52"/>
      <c r="AD163" s="52"/>
      <c r="AE163" s="10">
        <f>50000</f>
        <v>50000</v>
      </c>
      <c r="AF163" s="11" t="s">
        <v>71</v>
      </c>
      <c r="AG163" s="27" t="s">
        <v>71</v>
      </c>
      <c r="AH163" s="27"/>
      <c r="AI163" s="27"/>
      <c r="AJ163" s="27" t="s">
        <v>71</v>
      </c>
      <c r="AK163" s="27"/>
      <c r="AL163" s="27" t="s">
        <v>71</v>
      </c>
      <c r="AM163" s="27"/>
      <c r="AN163" s="27" t="s">
        <v>71</v>
      </c>
      <c r="AO163" s="27"/>
      <c r="AP163" s="27" t="s">
        <v>71</v>
      </c>
      <c r="AQ163" s="27"/>
      <c r="AR163" s="27"/>
      <c r="AS163" s="11" t="s">
        <v>71</v>
      </c>
      <c r="AT163" s="52">
        <f>160000</f>
        <v>160000</v>
      </c>
      <c r="AU163" s="52"/>
      <c r="AV163" s="52"/>
      <c r="AW163" s="27" t="s">
        <v>71</v>
      </c>
      <c r="AX163" s="27"/>
      <c r="AY163" s="27" t="s">
        <v>71</v>
      </c>
      <c r="AZ163" s="27"/>
      <c r="BA163" s="27" t="s">
        <v>71</v>
      </c>
      <c r="BB163" s="27"/>
      <c r="BC163" s="27"/>
      <c r="BD163" s="27" t="s">
        <v>71</v>
      </c>
      <c r="BE163" s="27"/>
      <c r="BF163" s="11" t="s">
        <v>71</v>
      </c>
      <c r="BG163" s="11" t="s">
        <v>71</v>
      </c>
      <c r="BH163" s="11" t="s">
        <v>71</v>
      </c>
      <c r="BI163" s="11" t="s">
        <v>71</v>
      </c>
      <c r="BJ163" s="11" t="s">
        <v>71</v>
      </c>
      <c r="BK163" s="11" t="s">
        <v>71</v>
      </c>
      <c r="BL163" s="11" t="s">
        <v>71</v>
      </c>
      <c r="BM163" s="11" t="s">
        <v>71</v>
      </c>
      <c r="BN163" s="27" t="s">
        <v>71</v>
      </c>
      <c r="BO163" s="27"/>
      <c r="BP163" s="27"/>
      <c r="BQ163" s="12" t="s">
        <v>71</v>
      </c>
    </row>
    <row r="164" spans="1:69" s="1" customFormat="1" ht="24" customHeight="1">
      <c r="A164" s="53" t="s">
        <v>199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44" t="s">
        <v>180</v>
      </c>
      <c r="N164" s="44"/>
      <c r="O164" s="44"/>
      <c r="P164" s="61" t="s">
        <v>311</v>
      </c>
      <c r="Q164" s="61"/>
      <c r="R164" s="61"/>
      <c r="S164" s="61"/>
      <c r="T164" s="61"/>
      <c r="U164" s="52">
        <f>110000</f>
        <v>110000</v>
      </c>
      <c r="V164" s="52"/>
      <c r="W164" s="52"/>
      <c r="X164" s="27" t="s">
        <v>71</v>
      </c>
      <c r="Y164" s="27"/>
      <c r="Z164" s="27"/>
      <c r="AA164" s="27"/>
      <c r="AB164" s="52">
        <f>110000</f>
        <v>110000</v>
      </c>
      <c r="AC164" s="52"/>
      <c r="AD164" s="52"/>
      <c r="AE164" s="11" t="s">
        <v>71</v>
      </c>
      <c r="AF164" s="11" t="s">
        <v>71</v>
      </c>
      <c r="AG164" s="27" t="s">
        <v>71</v>
      </c>
      <c r="AH164" s="27"/>
      <c r="AI164" s="27"/>
      <c r="AJ164" s="27" t="s">
        <v>71</v>
      </c>
      <c r="AK164" s="27"/>
      <c r="AL164" s="27" t="s">
        <v>71</v>
      </c>
      <c r="AM164" s="27"/>
      <c r="AN164" s="27" t="s">
        <v>71</v>
      </c>
      <c r="AO164" s="27"/>
      <c r="AP164" s="27" t="s">
        <v>71</v>
      </c>
      <c r="AQ164" s="27"/>
      <c r="AR164" s="27"/>
      <c r="AS164" s="11" t="s">
        <v>71</v>
      </c>
      <c r="AT164" s="52">
        <f>110000</f>
        <v>110000</v>
      </c>
      <c r="AU164" s="52"/>
      <c r="AV164" s="52"/>
      <c r="AW164" s="27" t="s">
        <v>71</v>
      </c>
      <c r="AX164" s="27"/>
      <c r="AY164" s="27" t="s">
        <v>71</v>
      </c>
      <c r="AZ164" s="27"/>
      <c r="BA164" s="27" t="s">
        <v>71</v>
      </c>
      <c r="BB164" s="27"/>
      <c r="BC164" s="27"/>
      <c r="BD164" s="27" t="s">
        <v>71</v>
      </c>
      <c r="BE164" s="27"/>
      <c r="BF164" s="11" t="s">
        <v>71</v>
      </c>
      <c r="BG164" s="11" t="s">
        <v>71</v>
      </c>
      <c r="BH164" s="11" t="s">
        <v>71</v>
      </c>
      <c r="BI164" s="11" t="s">
        <v>71</v>
      </c>
      <c r="BJ164" s="11" t="s">
        <v>71</v>
      </c>
      <c r="BK164" s="11" t="s">
        <v>71</v>
      </c>
      <c r="BL164" s="11" t="s">
        <v>71</v>
      </c>
      <c r="BM164" s="11" t="s">
        <v>71</v>
      </c>
      <c r="BN164" s="27" t="s">
        <v>71</v>
      </c>
      <c r="BO164" s="27"/>
      <c r="BP164" s="27"/>
      <c r="BQ164" s="12" t="s">
        <v>71</v>
      </c>
    </row>
    <row r="165" spans="1:69" s="1" customFormat="1" ht="24" customHeight="1">
      <c r="A165" s="53" t="s">
        <v>201</v>
      </c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44" t="s">
        <v>180</v>
      </c>
      <c r="N165" s="44"/>
      <c r="O165" s="44"/>
      <c r="P165" s="61" t="s">
        <v>312</v>
      </c>
      <c r="Q165" s="61"/>
      <c r="R165" s="61"/>
      <c r="S165" s="61"/>
      <c r="T165" s="61"/>
      <c r="U165" s="52">
        <f>110000</f>
        <v>110000</v>
      </c>
      <c r="V165" s="52"/>
      <c r="W165" s="52"/>
      <c r="X165" s="27" t="s">
        <v>71</v>
      </c>
      <c r="Y165" s="27"/>
      <c r="Z165" s="27"/>
      <c r="AA165" s="27"/>
      <c r="AB165" s="52">
        <f>110000</f>
        <v>110000</v>
      </c>
      <c r="AC165" s="52"/>
      <c r="AD165" s="52"/>
      <c r="AE165" s="11" t="s">
        <v>71</v>
      </c>
      <c r="AF165" s="11" t="s">
        <v>71</v>
      </c>
      <c r="AG165" s="27" t="s">
        <v>71</v>
      </c>
      <c r="AH165" s="27"/>
      <c r="AI165" s="27"/>
      <c r="AJ165" s="27" t="s">
        <v>71</v>
      </c>
      <c r="AK165" s="27"/>
      <c r="AL165" s="27" t="s">
        <v>71</v>
      </c>
      <c r="AM165" s="27"/>
      <c r="AN165" s="27" t="s">
        <v>71</v>
      </c>
      <c r="AO165" s="27"/>
      <c r="AP165" s="27" t="s">
        <v>71</v>
      </c>
      <c r="AQ165" s="27"/>
      <c r="AR165" s="27"/>
      <c r="AS165" s="11" t="s">
        <v>71</v>
      </c>
      <c r="AT165" s="52">
        <f>110000</f>
        <v>110000</v>
      </c>
      <c r="AU165" s="52"/>
      <c r="AV165" s="52"/>
      <c r="AW165" s="27" t="s">
        <v>71</v>
      </c>
      <c r="AX165" s="27"/>
      <c r="AY165" s="27" t="s">
        <v>71</v>
      </c>
      <c r="AZ165" s="27"/>
      <c r="BA165" s="27" t="s">
        <v>71</v>
      </c>
      <c r="BB165" s="27"/>
      <c r="BC165" s="27"/>
      <c r="BD165" s="27" t="s">
        <v>71</v>
      </c>
      <c r="BE165" s="27"/>
      <c r="BF165" s="11" t="s">
        <v>71</v>
      </c>
      <c r="BG165" s="11" t="s">
        <v>71</v>
      </c>
      <c r="BH165" s="11" t="s">
        <v>71</v>
      </c>
      <c r="BI165" s="11" t="s">
        <v>71</v>
      </c>
      <c r="BJ165" s="11" t="s">
        <v>71</v>
      </c>
      <c r="BK165" s="11" t="s">
        <v>71</v>
      </c>
      <c r="BL165" s="11" t="s">
        <v>71</v>
      </c>
      <c r="BM165" s="11" t="s">
        <v>71</v>
      </c>
      <c r="BN165" s="27" t="s">
        <v>71</v>
      </c>
      <c r="BO165" s="27"/>
      <c r="BP165" s="27"/>
      <c r="BQ165" s="12" t="s">
        <v>71</v>
      </c>
    </row>
    <row r="166" spans="1:69" s="1" customFormat="1" ht="13.5" customHeight="1">
      <c r="A166" s="53" t="s">
        <v>203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44" t="s">
        <v>180</v>
      </c>
      <c r="N166" s="44"/>
      <c r="O166" s="44"/>
      <c r="P166" s="61" t="s">
        <v>313</v>
      </c>
      <c r="Q166" s="61"/>
      <c r="R166" s="61"/>
      <c r="S166" s="61"/>
      <c r="T166" s="61"/>
      <c r="U166" s="52">
        <f>110000</f>
        <v>110000</v>
      </c>
      <c r="V166" s="52"/>
      <c r="W166" s="52"/>
      <c r="X166" s="27" t="s">
        <v>71</v>
      </c>
      <c r="Y166" s="27"/>
      <c r="Z166" s="27"/>
      <c r="AA166" s="27"/>
      <c r="AB166" s="52">
        <f>110000</f>
        <v>110000</v>
      </c>
      <c r="AC166" s="52"/>
      <c r="AD166" s="52"/>
      <c r="AE166" s="11" t="s">
        <v>71</v>
      </c>
      <c r="AF166" s="11" t="s">
        <v>71</v>
      </c>
      <c r="AG166" s="27" t="s">
        <v>71</v>
      </c>
      <c r="AH166" s="27"/>
      <c r="AI166" s="27"/>
      <c r="AJ166" s="27" t="s">
        <v>71</v>
      </c>
      <c r="AK166" s="27"/>
      <c r="AL166" s="27" t="s">
        <v>71</v>
      </c>
      <c r="AM166" s="27"/>
      <c r="AN166" s="27" t="s">
        <v>71</v>
      </c>
      <c r="AO166" s="27"/>
      <c r="AP166" s="27" t="s">
        <v>71</v>
      </c>
      <c r="AQ166" s="27"/>
      <c r="AR166" s="27"/>
      <c r="AS166" s="11" t="s">
        <v>71</v>
      </c>
      <c r="AT166" s="52">
        <f>110000</f>
        <v>110000</v>
      </c>
      <c r="AU166" s="52"/>
      <c r="AV166" s="52"/>
      <c r="AW166" s="27" t="s">
        <v>71</v>
      </c>
      <c r="AX166" s="27"/>
      <c r="AY166" s="27" t="s">
        <v>71</v>
      </c>
      <c r="AZ166" s="27"/>
      <c r="BA166" s="27" t="s">
        <v>71</v>
      </c>
      <c r="BB166" s="27"/>
      <c r="BC166" s="27"/>
      <c r="BD166" s="27" t="s">
        <v>71</v>
      </c>
      <c r="BE166" s="27"/>
      <c r="BF166" s="11" t="s">
        <v>71</v>
      </c>
      <c r="BG166" s="11" t="s">
        <v>71</v>
      </c>
      <c r="BH166" s="11" t="s">
        <v>71</v>
      </c>
      <c r="BI166" s="11" t="s">
        <v>71</v>
      </c>
      <c r="BJ166" s="11" t="s">
        <v>71</v>
      </c>
      <c r="BK166" s="11" t="s">
        <v>71</v>
      </c>
      <c r="BL166" s="11" t="s">
        <v>71</v>
      </c>
      <c r="BM166" s="11" t="s">
        <v>71</v>
      </c>
      <c r="BN166" s="27" t="s">
        <v>71</v>
      </c>
      <c r="BO166" s="27"/>
      <c r="BP166" s="27"/>
      <c r="BQ166" s="12" t="s">
        <v>71</v>
      </c>
    </row>
    <row r="167" spans="1:69" s="1" customFormat="1" ht="13.5" customHeight="1">
      <c r="A167" s="53" t="s">
        <v>219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44" t="s">
        <v>180</v>
      </c>
      <c r="N167" s="44"/>
      <c r="O167" s="44"/>
      <c r="P167" s="61" t="s">
        <v>314</v>
      </c>
      <c r="Q167" s="61"/>
      <c r="R167" s="61"/>
      <c r="S167" s="61"/>
      <c r="T167" s="61"/>
      <c r="U167" s="52">
        <f>0</f>
        <v>0</v>
      </c>
      <c r="V167" s="52"/>
      <c r="W167" s="52"/>
      <c r="X167" s="27" t="s">
        <v>71</v>
      </c>
      <c r="Y167" s="27"/>
      <c r="Z167" s="27"/>
      <c r="AA167" s="27"/>
      <c r="AB167" s="52">
        <f>0</f>
        <v>0</v>
      </c>
      <c r="AC167" s="52"/>
      <c r="AD167" s="52"/>
      <c r="AE167" s="10">
        <f>50000</f>
        <v>50000</v>
      </c>
      <c r="AF167" s="11" t="s">
        <v>71</v>
      </c>
      <c r="AG167" s="27" t="s">
        <v>71</v>
      </c>
      <c r="AH167" s="27"/>
      <c r="AI167" s="27"/>
      <c r="AJ167" s="27" t="s">
        <v>71</v>
      </c>
      <c r="AK167" s="27"/>
      <c r="AL167" s="27" t="s">
        <v>71</v>
      </c>
      <c r="AM167" s="27"/>
      <c r="AN167" s="27" t="s">
        <v>71</v>
      </c>
      <c r="AO167" s="27"/>
      <c r="AP167" s="27" t="s">
        <v>71</v>
      </c>
      <c r="AQ167" s="27"/>
      <c r="AR167" s="27"/>
      <c r="AS167" s="11" t="s">
        <v>71</v>
      </c>
      <c r="AT167" s="52">
        <f>50000</f>
        <v>50000</v>
      </c>
      <c r="AU167" s="52"/>
      <c r="AV167" s="52"/>
      <c r="AW167" s="27" t="s">
        <v>71</v>
      </c>
      <c r="AX167" s="27"/>
      <c r="AY167" s="27" t="s">
        <v>71</v>
      </c>
      <c r="AZ167" s="27"/>
      <c r="BA167" s="27" t="s">
        <v>71</v>
      </c>
      <c r="BB167" s="27"/>
      <c r="BC167" s="27"/>
      <c r="BD167" s="27" t="s">
        <v>71</v>
      </c>
      <c r="BE167" s="27"/>
      <c r="BF167" s="11" t="s">
        <v>71</v>
      </c>
      <c r="BG167" s="11" t="s">
        <v>71</v>
      </c>
      <c r="BH167" s="11" t="s">
        <v>71</v>
      </c>
      <c r="BI167" s="11" t="s">
        <v>71</v>
      </c>
      <c r="BJ167" s="11" t="s">
        <v>71</v>
      </c>
      <c r="BK167" s="11" t="s">
        <v>71</v>
      </c>
      <c r="BL167" s="11" t="s">
        <v>71</v>
      </c>
      <c r="BM167" s="11" t="s">
        <v>71</v>
      </c>
      <c r="BN167" s="27" t="s">
        <v>71</v>
      </c>
      <c r="BO167" s="27"/>
      <c r="BP167" s="27"/>
      <c r="BQ167" s="12" t="s">
        <v>71</v>
      </c>
    </row>
    <row r="168" spans="1:69" s="1" customFormat="1" ht="13.5" customHeight="1">
      <c r="A168" s="53" t="s">
        <v>221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44" t="s">
        <v>180</v>
      </c>
      <c r="N168" s="44"/>
      <c r="O168" s="44"/>
      <c r="P168" s="61" t="s">
        <v>315</v>
      </c>
      <c r="Q168" s="61"/>
      <c r="R168" s="61"/>
      <c r="S168" s="61"/>
      <c r="T168" s="61"/>
      <c r="U168" s="52">
        <f>0</f>
        <v>0</v>
      </c>
      <c r="V168" s="52"/>
      <c r="W168" s="52"/>
      <c r="X168" s="27" t="s">
        <v>71</v>
      </c>
      <c r="Y168" s="27"/>
      <c r="Z168" s="27"/>
      <c r="AA168" s="27"/>
      <c r="AB168" s="52">
        <f>0</f>
        <v>0</v>
      </c>
      <c r="AC168" s="52"/>
      <c r="AD168" s="52"/>
      <c r="AE168" s="10">
        <f>50000</f>
        <v>50000</v>
      </c>
      <c r="AF168" s="11" t="s">
        <v>71</v>
      </c>
      <c r="AG168" s="27" t="s">
        <v>71</v>
      </c>
      <c r="AH168" s="27"/>
      <c r="AI168" s="27"/>
      <c r="AJ168" s="27" t="s">
        <v>71</v>
      </c>
      <c r="AK168" s="27"/>
      <c r="AL168" s="27" t="s">
        <v>71</v>
      </c>
      <c r="AM168" s="27"/>
      <c r="AN168" s="27" t="s">
        <v>71</v>
      </c>
      <c r="AO168" s="27"/>
      <c r="AP168" s="27" t="s">
        <v>71</v>
      </c>
      <c r="AQ168" s="27"/>
      <c r="AR168" s="27"/>
      <c r="AS168" s="11" t="s">
        <v>71</v>
      </c>
      <c r="AT168" s="52">
        <f>50000</f>
        <v>50000</v>
      </c>
      <c r="AU168" s="52"/>
      <c r="AV168" s="52"/>
      <c r="AW168" s="27" t="s">
        <v>71</v>
      </c>
      <c r="AX168" s="27"/>
      <c r="AY168" s="27" t="s">
        <v>71</v>
      </c>
      <c r="AZ168" s="27"/>
      <c r="BA168" s="27" t="s">
        <v>71</v>
      </c>
      <c r="BB168" s="27"/>
      <c r="BC168" s="27"/>
      <c r="BD168" s="27" t="s">
        <v>71</v>
      </c>
      <c r="BE168" s="27"/>
      <c r="BF168" s="11" t="s">
        <v>71</v>
      </c>
      <c r="BG168" s="11" t="s">
        <v>71</v>
      </c>
      <c r="BH168" s="11" t="s">
        <v>71</v>
      </c>
      <c r="BI168" s="11" t="s">
        <v>71</v>
      </c>
      <c r="BJ168" s="11" t="s">
        <v>71</v>
      </c>
      <c r="BK168" s="11" t="s">
        <v>71</v>
      </c>
      <c r="BL168" s="11" t="s">
        <v>71</v>
      </c>
      <c r="BM168" s="11" t="s">
        <v>71</v>
      </c>
      <c r="BN168" s="27" t="s">
        <v>71</v>
      </c>
      <c r="BO168" s="27"/>
      <c r="BP168" s="27"/>
      <c r="BQ168" s="12" t="s">
        <v>71</v>
      </c>
    </row>
    <row r="169" spans="1:69" s="1" customFormat="1" ht="13.5" customHeight="1">
      <c r="A169" s="53" t="s">
        <v>316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44" t="s">
        <v>180</v>
      </c>
      <c r="N169" s="44"/>
      <c r="O169" s="44"/>
      <c r="P169" s="61" t="s">
        <v>317</v>
      </c>
      <c r="Q169" s="61"/>
      <c r="R169" s="61"/>
      <c r="S169" s="61"/>
      <c r="T169" s="61"/>
      <c r="U169" s="52">
        <f>586246</f>
        <v>586246</v>
      </c>
      <c r="V169" s="52"/>
      <c r="W169" s="52"/>
      <c r="X169" s="27" t="s">
        <v>71</v>
      </c>
      <c r="Y169" s="27"/>
      <c r="Z169" s="27"/>
      <c r="AA169" s="27"/>
      <c r="AB169" s="52">
        <f>586246</f>
        <v>586246</v>
      </c>
      <c r="AC169" s="52"/>
      <c r="AD169" s="52"/>
      <c r="AE169" s="11" t="s">
        <v>71</v>
      </c>
      <c r="AF169" s="11" t="s">
        <v>71</v>
      </c>
      <c r="AG169" s="27" t="s">
        <v>71</v>
      </c>
      <c r="AH169" s="27"/>
      <c r="AI169" s="27"/>
      <c r="AJ169" s="27" t="s">
        <v>71</v>
      </c>
      <c r="AK169" s="27"/>
      <c r="AL169" s="27" t="s">
        <v>71</v>
      </c>
      <c r="AM169" s="27"/>
      <c r="AN169" s="27" t="s">
        <v>71</v>
      </c>
      <c r="AO169" s="27"/>
      <c r="AP169" s="27" t="s">
        <v>71</v>
      </c>
      <c r="AQ169" s="27"/>
      <c r="AR169" s="27"/>
      <c r="AS169" s="11" t="s">
        <v>71</v>
      </c>
      <c r="AT169" s="52">
        <f>586246</f>
        <v>586246</v>
      </c>
      <c r="AU169" s="52"/>
      <c r="AV169" s="52"/>
      <c r="AW169" s="27" t="s">
        <v>71</v>
      </c>
      <c r="AX169" s="27"/>
      <c r="AY169" s="27" t="s">
        <v>71</v>
      </c>
      <c r="AZ169" s="27"/>
      <c r="BA169" s="27" t="s">
        <v>71</v>
      </c>
      <c r="BB169" s="27"/>
      <c r="BC169" s="27"/>
      <c r="BD169" s="27" t="s">
        <v>71</v>
      </c>
      <c r="BE169" s="27"/>
      <c r="BF169" s="11" t="s">
        <v>71</v>
      </c>
      <c r="BG169" s="11" t="s">
        <v>71</v>
      </c>
      <c r="BH169" s="11" t="s">
        <v>71</v>
      </c>
      <c r="BI169" s="11" t="s">
        <v>71</v>
      </c>
      <c r="BJ169" s="11" t="s">
        <v>71</v>
      </c>
      <c r="BK169" s="11" t="s">
        <v>71</v>
      </c>
      <c r="BL169" s="11" t="s">
        <v>71</v>
      </c>
      <c r="BM169" s="11" t="s">
        <v>71</v>
      </c>
      <c r="BN169" s="27" t="s">
        <v>71</v>
      </c>
      <c r="BO169" s="27"/>
      <c r="BP169" s="27"/>
      <c r="BQ169" s="12" t="s">
        <v>71</v>
      </c>
    </row>
    <row r="170" spans="1:69" s="1" customFormat="1" ht="13.5" customHeight="1">
      <c r="A170" s="53" t="s">
        <v>318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44" t="s">
        <v>180</v>
      </c>
      <c r="N170" s="44"/>
      <c r="O170" s="44"/>
      <c r="P170" s="61" t="s">
        <v>319</v>
      </c>
      <c r="Q170" s="61"/>
      <c r="R170" s="61"/>
      <c r="S170" s="61"/>
      <c r="T170" s="61"/>
      <c r="U170" s="52">
        <f>152000</f>
        <v>152000</v>
      </c>
      <c r="V170" s="52"/>
      <c r="W170" s="52"/>
      <c r="X170" s="27" t="s">
        <v>71</v>
      </c>
      <c r="Y170" s="27"/>
      <c r="Z170" s="27"/>
      <c r="AA170" s="27"/>
      <c r="AB170" s="52">
        <f>152000</f>
        <v>152000</v>
      </c>
      <c r="AC170" s="52"/>
      <c r="AD170" s="52"/>
      <c r="AE170" s="11" t="s">
        <v>71</v>
      </c>
      <c r="AF170" s="11" t="s">
        <v>71</v>
      </c>
      <c r="AG170" s="27" t="s">
        <v>71</v>
      </c>
      <c r="AH170" s="27"/>
      <c r="AI170" s="27"/>
      <c r="AJ170" s="27" t="s">
        <v>71</v>
      </c>
      <c r="AK170" s="27"/>
      <c r="AL170" s="27" t="s">
        <v>71</v>
      </c>
      <c r="AM170" s="27"/>
      <c r="AN170" s="27" t="s">
        <v>71</v>
      </c>
      <c r="AO170" s="27"/>
      <c r="AP170" s="27" t="s">
        <v>71</v>
      </c>
      <c r="AQ170" s="27"/>
      <c r="AR170" s="27"/>
      <c r="AS170" s="11" t="s">
        <v>71</v>
      </c>
      <c r="AT170" s="52">
        <f>152000</f>
        <v>152000</v>
      </c>
      <c r="AU170" s="52"/>
      <c r="AV170" s="52"/>
      <c r="AW170" s="27" t="s">
        <v>71</v>
      </c>
      <c r="AX170" s="27"/>
      <c r="AY170" s="27" t="s">
        <v>71</v>
      </c>
      <c r="AZ170" s="27"/>
      <c r="BA170" s="27" t="s">
        <v>71</v>
      </c>
      <c r="BB170" s="27"/>
      <c r="BC170" s="27"/>
      <c r="BD170" s="27" t="s">
        <v>71</v>
      </c>
      <c r="BE170" s="27"/>
      <c r="BF170" s="11" t="s">
        <v>71</v>
      </c>
      <c r="BG170" s="11" t="s">
        <v>71</v>
      </c>
      <c r="BH170" s="11" t="s">
        <v>71</v>
      </c>
      <c r="BI170" s="11" t="s">
        <v>71</v>
      </c>
      <c r="BJ170" s="11" t="s">
        <v>71</v>
      </c>
      <c r="BK170" s="11" t="s">
        <v>71</v>
      </c>
      <c r="BL170" s="11" t="s">
        <v>71</v>
      </c>
      <c r="BM170" s="11" t="s">
        <v>71</v>
      </c>
      <c r="BN170" s="27" t="s">
        <v>71</v>
      </c>
      <c r="BO170" s="27"/>
      <c r="BP170" s="27"/>
      <c r="BQ170" s="12" t="s">
        <v>71</v>
      </c>
    </row>
    <row r="171" spans="1:69" s="1" customFormat="1" ht="13.5" customHeight="1">
      <c r="A171" s="53" t="s">
        <v>320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44" t="s">
        <v>180</v>
      </c>
      <c r="N171" s="44"/>
      <c r="O171" s="44"/>
      <c r="P171" s="61" t="s">
        <v>321</v>
      </c>
      <c r="Q171" s="61"/>
      <c r="R171" s="61"/>
      <c r="S171" s="61"/>
      <c r="T171" s="61"/>
      <c r="U171" s="52">
        <f>152000</f>
        <v>152000</v>
      </c>
      <c r="V171" s="52"/>
      <c r="W171" s="52"/>
      <c r="X171" s="27" t="s">
        <v>71</v>
      </c>
      <c r="Y171" s="27"/>
      <c r="Z171" s="27"/>
      <c r="AA171" s="27"/>
      <c r="AB171" s="52">
        <f>152000</f>
        <v>152000</v>
      </c>
      <c r="AC171" s="52"/>
      <c r="AD171" s="52"/>
      <c r="AE171" s="11" t="s">
        <v>71</v>
      </c>
      <c r="AF171" s="11" t="s">
        <v>71</v>
      </c>
      <c r="AG171" s="27" t="s">
        <v>71</v>
      </c>
      <c r="AH171" s="27"/>
      <c r="AI171" s="27"/>
      <c r="AJ171" s="27" t="s">
        <v>71</v>
      </c>
      <c r="AK171" s="27"/>
      <c r="AL171" s="27" t="s">
        <v>71</v>
      </c>
      <c r="AM171" s="27"/>
      <c r="AN171" s="27" t="s">
        <v>71</v>
      </c>
      <c r="AO171" s="27"/>
      <c r="AP171" s="27" t="s">
        <v>71</v>
      </c>
      <c r="AQ171" s="27"/>
      <c r="AR171" s="27"/>
      <c r="AS171" s="11" t="s">
        <v>71</v>
      </c>
      <c r="AT171" s="52">
        <f>152000</f>
        <v>152000</v>
      </c>
      <c r="AU171" s="52"/>
      <c r="AV171" s="52"/>
      <c r="AW171" s="27" t="s">
        <v>71</v>
      </c>
      <c r="AX171" s="27"/>
      <c r="AY171" s="27" t="s">
        <v>71</v>
      </c>
      <c r="AZ171" s="27"/>
      <c r="BA171" s="27" t="s">
        <v>71</v>
      </c>
      <c r="BB171" s="27"/>
      <c r="BC171" s="27"/>
      <c r="BD171" s="27" t="s">
        <v>71</v>
      </c>
      <c r="BE171" s="27"/>
      <c r="BF171" s="11" t="s">
        <v>71</v>
      </c>
      <c r="BG171" s="11" t="s">
        <v>71</v>
      </c>
      <c r="BH171" s="11" t="s">
        <v>71</v>
      </c>
      <c r="BI171" s="11" t="s">
        <v>71</v>
      </c>
      <c r="BJ171" s="11" t="s">
        <v>71</v>
      </c>
      <c r="BK171" s="11" t="s">
        <v>71</v>
      </c>
      <c r="BL171" s="11" t="s">
        <v>71</v>
      </c>
      <c r="BM171" s="11" t="s">
        <v>71</v>
      </c>
      <c r="BN171" s="27" t="s">
        <v>71</v>
      </c>
      <c r="BO171" s="27"/>
      <c r="BP171" s="27"/>
      <c r="BQ171" s="12" t="s">
        <v>71</v>
      </c>
    </row>
    <row r="172" spans="1:69" s="1" customFormat="1" ht="24" customHeight="1">
      <c r="A172" s="53" t="s">
        <v>322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44" t="s">
        <v>180</v>
      </c>
      <c r="N172" s="44"/>
      <c r="O172" s="44"/>
      <c r="P172" s="61" t="s">
        <v>323</v>
      </c>
      <c r="Q172" s="61"/>
      <c r="R172" s="61"/>
      <c r="S172" s="61"/>
      <c r="T172" s="61"/>
      <c r="U172" s="52">
        <f>152000</f>
        <v>152000</v>
      </c>
      <c r="V172" s="52"/>
      <c r="W172" s="52"/>
      <c r="X172" s="27" t="s">
        <v>71</v>
      </c>
      <c r="Y172" s="27"/>
      <c r="Z172" s="27"/>
      <c r="AA172" s="27"/>
      <c r="AB172" s="52">
        <f>152000</f>
        <v>152000</v>
      </c>
      <c r="AC172" s="52"/>
      <c r="AD172" s="52"/>
      <c r="AE172" s="11" t="s">
        <v>71</v>
      </c>
      <c r="AF172" s="11" t="s">
        <v>71</v>
      </c>
      <c r="AG172" s="27" t="s">
        <v>71</v>
      </c>
      <c r="AH172" s="27"/>
      <c r="AI172" s="27"/>
      <c r="AJ172" s="27" t="s">
        <v>71</v>
      </c>
      <c r="AK172" s="27"/>
      <c r="AL172" s="27" t="s">
        <v>71</v>
      </c>
      <c r="AM172" s="27"/>
      <c r="AN172" s="27" t="s">
        <v>71</v>
      </c>
      <c r="AO172" s="27"/>
      <c r="AP172" s="27" t="s">
        <v>71</v>
      </c>
      <c r="AQ172" s="27"/>
      <c r="AR172" s="27"/>
      <c r="AS172" s="11" t="s">
        <v>71</v>
      </c>
      <c r="AT172" s="52">
        <f>152000</f>
        <v>152000</v>
      </c>
      <c r="AU172" s="52"/>
      <c r="AV172" s="52"/>
      <c r="AW172" s="27" t="s">
        <v>71</v>
      </c>
      <c r="AX172" s="27"/>
      <c r="AY172" s="27" t="s">
        <v>71</v>
      </c>
      <c r="AZ172" s="27"/>
      <c r="BA172" s="27" t="s">
        <v>71</v>
      </c>
      <c r="BB172" s="27"/>
      <c r="BC172" s="27"/>
      <c r="BD172" s="27" t="s">
        <v>71</v>
      </c>
      <c r="BE172" s="27"/>
      <c r="BF172" s="11" t="s">
        <v>71</v>
      </c>
      <c r="BG172" s="11" t="s">
        <v>71</v>
      </c>
      <c r="BH172" s="11" t="s">
        <v>71</v>
      </c>
      <c r="BI172" s="11" t="s">
        <v>71</v>
      </c>
      <c r="BJ172" s="11" t="s">
        <v>71</v>
      </c>
      <c r="BK172" s="11" t="s">
        <v>71</v>
      </c>
      <c r="BL172" s="11" t="s">
        <v>71</v>
      </c>
      <c r="BM172" s="11" t="s">
        <v>71</v>
      </c>
      <c r="BN172" s="27" t="s">
        <v>71</v>
      </c>
      <c r="BO172" s="27"/>
      <c r="BP172" s="27"/>
      <c r="BQ172" s="12" t="s">
        <v>71</v>
      </c>
    </row>
    <row r="173" spans="1:69" s="1" customFormat="1" ht="13.5" customHeight="1">
      <c r="A173" s="53" t="s">
        <v>324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44" t="s">
        <v>180</v>
      </c>
      <c r="N173" s="44"/>
      <c r="O173" s="44"/>
      <c r="P173" s="61" t="s">
        <v>325</v>
      </c>
      <c r="Q173" s="61"/>
      <c r="R173" s="61"/>
      <c r="S173" s="61"/>
      <c r="T173" s="61"/>
      <c r="U173" s="52">
        <f>152000</f>
        <v>152000</v>
      </c>
      <c r="V173" s="52"/>
      <c r="W173" s="52"/>
      <c r="X173" s="27" t="s">
        <v>71</v>
      </c>
      <c r="Y173" s="27"/>
      <c r="Z173" s="27"/>
      <c r="AA173" s="27"/>
      <c r="AB173" s="52">
        <f>152000</f>
        <v>152000</v>
      </c>
      <c r="AC173" s="52"/>
      <c r="AD173" s="52"/>
      <c r="AE173" s="11" t="s">
        <v>71</v>
      </c>
      <c r="AF173" s="11" t="s">
        <v>71</v>
      </c>
      <c r="AG173" s="27" t="s">
        <v>71</v>
      </c>
      <c r="AH173" s="27"/>
      <c r="AI173" s="27"/>
      <c r="AJ173" s="27" t="s">
        <v>71</v>
      </c>
      <c r="AK173" s="27"/>
      <c r="AL173" s="27" t="s">
        <v>71</v>
      </c>
      <c r="AM173" s="27"/>
      <c r="AN173" s="27" t="s">
        <v>71</v>
      </c>
      <c r="AO173" s="27"/>
      <c r="AP173" s="27" t="s">
        <v>71</v>
      </c>
      <c r="AQ173" s="27"/>
      <c r="AR173" s="27"/>
      <c r="AS173" s="11" t="s">
        <v>71</v>
      </c>
      <c r="AT173" s="52">
        <f>152000</f>
        <v>152000</v>
      </c>
      <c r="AU173" s="52"/>
      <c r="AV173" s="52"/>
      <c r="AW173" s="27" t="s">
        <v>71</v>
      </c>
      <c r="AX173" s="27"/>
      <c r="AY173" s="27" t="s">
        <v>71</v>
      </c>
      <c r="AZ173" s="27"/>
      <c r="BA173" s="27" t="s">
        <v>71</v>
      </c>
      <c r="BB173" s="27"/>
      <c r="BC173" s="27"/>
      <c r="BD173" s="27" t="s">
        <v>71</v>
      </c>
      <c r="BE173" s="27"/>
      <c r="BF173" s="11" t="s">
        <v>71</v>
      </c>
      <c r="BG173" s="11" t="s">
        <v>71</v>
      </c>
      <c r="BH173" s="11" t="s">
        <v>71</v>
      </c>
      <c r="BI173" s="11" t="s">
        <v>71</v>
      </c>
      <c r="BJ173" s="11" t="s">
        <v>71</v>
      </c>
      <c r="BK173" s="11" t="s">
        <v>71</v>
      </c>
      <c r="BL173" s="11" t="s">
        <v>71</v>
      </c>
      <c r="BM173" s="11" t="s">
        <v>71</v>
      </c>
      <c r="BN173" s="27" t="s">
        <v>71</v>
      </c>
      <c r="BO173" s="27"/>
      <c r="BP173" s="27"/>
      <c r="BQ173" s="12" t="s">
        <v>71</v>
      </c>
    </row>
    <row r="174" spans="1:69" s="1" customFormat="1" ht="13.5" customHeight="1">
      <c r="A174" s="53" t="s">
        <v>326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44" t="s">
        <v>180</v>
      </c>
      <c r="N174" s="44"/>
      <c r="O174" s="44"/>
      <c r="P174" s="61" t="s">
        <v>327</v>
      </c>
      <c r="Q174" s="61"/>
      <c r="R174" s="61"/>
      <c r="S174" s="61"/>
      <c r="T174" s="61"/>
      <c r="U174" s="52">
        <f>434246</f>
        <v>434246</v>
      </c>
      <c r="V174" s="52"/>
      <c r="W174" s="52"/>
      <c r="X174" s="27" t="s">
        <v>71</v>
      </c>
      <c r="Y174" s="27"/>
      <c r="Z174" s="27"/>
      <c r="AA174" s="27"/>
      <c r="AB174" s="52">
        <f>434246</f>
        <v>434246</v>
      </c>
      <c r="AC174" s="52"/>
      <c r="AD174" s="52"/>
      <c r="AE174" s="11" t="s">
        <v>71</v>
      </c>
      <c r="AF174" s="11" t="s">
        <v>71</v>
      </c>
      <c r="AG174" s="27" t="s">
        <v>71</v>
      </c>
      <c r="AH174" s="27"/>
      <c r="AI174" s="27"/>
      <c r="AJ174" s="27" t="s">
        <v>71</v>
      </c>
      <c r="AK174" s="27"/>
      <c r="AL174" s="27" t="s">
        <v>71</v>
      </c>
      <c r="AM174" s="27"/>
      <c r="AN174" s="27" t="s">
        <v>71</v>
      </c>
      <c r="AO174" s="27"/>
      <c r="AP174" s="27" t="s">
        <v>71</v>
      </c>
      <c r="AQ174" s="27"/>
      <c r="AR174" s="27"/>
      <c r="AS174" s="11" t="s">
        <v>71</v>
      </c>
      <c r="AT174" s="52">
        <f>434246</f>
        <v>434246</v>
      </c>
      <c r="AU174" s="52"/>
      <c r="AV174" s="52"/>
      <c r="AW174" s="27" t="s">
        <v>71</v>
      </c>
      <c r="AX174" s="27"/>
      <c r="AY174" s="27" t="s">
        <v>71</v>
      </c>
      <c r="AZ174" s="27"/>
      <c r="BA174" s="27" t="s">
        <v>71</v>
      </c>
      <c r="BB174" s="27"/>
      <c r="BC174" s="27"/>
      <c r="BD174" s="27" t="s">
        <v>71</v>
      </c>
      <c r="BE174" s="27"/>
      <c r="BF174" s="11" t="s">
        <v>71</v>
      </c>
      <c r="BG174" s="11" t="s">
        <v>71</v>
      </c>
      <c r="BH174" s="11" t="s">
        <v>71</v>
      </c>
      <c r="BI174" s="11" t="s">
        <v>71</v>
      </c>
      <c r="BJ174" s="11" t="s">
        <v>71</v>
      </c>
      <c r="BK174" s="11" t="s">
        <v>71</v>
      </c>
      <c r="BL174" s="11" t="s">
        <v>71</v>
      </c>
      <c r="BM174" s="11" t="s">
        <v>71</v>
      </c>
      <c r="BN174" s="27" t="s">
        <v>71</v>
      </c>
      <c r="BO174" s="27"/>
      <c r="BP174" s="27"/>
      <c r="BQ174" s="12" t="s">
        <v>71</v>
      </c>
    </row>
    <row r="175" spans="1:69" s="1" customFormat="1" ht="13.5" customHeight="1">
      <c r="A175" s="53" t="s">
        <v>320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44" t="s">
        <v>180</v>
      </c>
      <c r="N175" s="44"/>
      <c r="O175" s="44"/>
      <c r="P175" s="61" t="s">
        <v>328</v>
      </c>
      <c r="Q175" s="61"/>
      <c r="R175" s="61"/>
      <c r="S175" s="61"/>
      <c r="T175" s="61"/>
      <c r="U175" s="52">
        <f>434246</f>
        <v>434246</v>
      </c>
      <c r="V175" s="52"/>
      <c r="W175" s="52"/>
      <c r="X175" s="27" t="s">
        <v>71</v>
      </c>
      <c r="Y175" s="27"/>
      <c r="Z175" s="27"/>
      <c r="AA175" s="27"/>
      <c r="AB175" s="52">
        <f>434246</f>
        <v>434246</v>
      </c>
      <c r="AC175" s="52"/>
      <c r="AD175" s="52"/>
      <c r="AE175" s="11" t="s">
        <v>71</v>
      </c>
      <c r="AF175" s="11" t="s">
        <v>71</v>
      </c>
      <c r="AG175" s="27" t="s">
        <v>71</v>
      </c>
      <c r="AH175" s="27"/>
      <c r="AI175" s="27"/>
      <c r="AJ175" s="27" t="s">
        <v>71</v>
      </c>
      <c r="AK175" s="27"/>
      <c r="AL175" s="27" t="s">
        <v>71</v>
      </c>
      <c r="AM175" s="27"/>
      <c r="AN175" s="27" t="s">
        <v>71</v>
      </c>
      <c r="AO175" s="27"/>
      <c r="AP175" s="27" t="s">
        <v>71</v>
      </c>
      <c r="AQ175" s="27"/>
      <c r="AR175" s="27"/>
      <c r="AS175" s="11" t="s">
        <v>71</v>
      </c>
      <c r="AT175" s="52">
        <f>434246</f>
        <v>434246</v>
      </c>
      <c r="AU175" s="52"/>
      <c r="AV175" s="52"/>
      <c r="AW175" s="27" t="s">
        <v>71</v>
      </c>
      <c r="AX175" s="27"/>
      <c r="AY175" s="27" t="s">
        <v>71</v>
      </c>
      <c r="AZ175" s="27"/>
      <c r="BA175" s="27" t="s">
        <v>71</v>
      </c>
      <c r="BB175" s="27"/>
      <c r="BC175" s="27"/>
      <c r="BD175" s="27" t="s">
        <v>71</v>
      </c>
      <c r="BE175" s="27"/>
      <c r="BF175" s="11" t="s">
        <v>71</v>
      </c>
      <c r="BG175" s="11" t="s">
        <v>71</v>
      </c>
      <c r="BH175" s="11" t="s">
        <v>71</v>
      </c>
      <c r="BI175" s="11" t="s">
        <v>71</v>
      </c>
      <c r="BJ175" s="11" t="s">
        <v>71</v>
      </c>
      <c r="BK175" s="11" t="s">
        <v>71</v>
      </c>
      <c r="BL175" s="11" t="s">
        <v>71</v>
      </c>
      <c r="BM175" s="11" t="s">
        <v>71</v>
      </c>
      <c r="BN175" s="27" t="s">
        <v>71</v>
      </c>
      <c r="BO175" s="27"/>
      <c r="BP175" s="27"/>
      <c r="BQ175" s="12" t="s">
        <v>71</v>
      </c>
    </row>
    <row r="176" spans="1:69" s="1" customFormat="1" ht="24" customHeight="1">
      <c r="A176" s="53" t="s">
        <v>329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44" t="s">
        <v>180</v>
      </c>
      <c r="N176" s="44"/>
      <c r="O176" s="44"/>
      <c r="P176" s="61" t="s">
        <v>330</v>
      </c>
      <c r="Q176" s="61"/>
      <c r="R176" s="61"/>
      <c r="S176" s="61"/>
      <c r="T176" s="61"/>
      <c r="U176" s="52">
        <f>434246</f>
        <v>434246</v>
      </c>
      <c r="V176" s="52"/>
      <c r="W176" s="52"/>
      <c r="X176" s="27" t="s">
        <v>71</v>
      </c>
      <c r="Y176" s="27"/>
      <c r="Z176" s="27"/>
      <c r="AA176" s="27"/>
      <c r="AB176" s="52">
        <f>434246</f>
        <v>434246</v>
      </c>
      <c r="AC176" s="52"/>
      <c r="AD176" s="52"/>
      <c r="AE176" s="11" t="s">
        <v>71</v>
      </c>
      <c r="AF176" s="11" t="s">
        <v>71</v>
      </c>
      <c r="AG176" s="27" t="s">
        <v>71</v>
      </c>
      <c r="AH176" s="27"/>
      <c r="AI176" s="27"/>
      <c r="AJ176" s="27" t="s">
        <v>71</v>
      </c>
      <c r="AK176" s="27"/>
      <c r="AL176" s="27" t="s">
        <v>71</v>
      </c>
      <c r="AM176" s="27"/>
      <c r="AN176" s="27" t="s">
        <v>71</v>
      </c>
      <c r="AO176" s="27"/>
      <c r="AP176" s="27" t="s">
        <v>71</v>
      </c>
      <c r="AQ176" s="27"/>
      <c r="AR176" s="27"/>
      <c r="AS176" s="11" t="s">
        <v>71</v>
      </c>
      <c r="AT176" s="52">
        <f>434246</f>
        <v>434246</v>
      </c>
      <c r="AU176" s="52"/>
      <c r="AV176" s="52"/>
      <c r="AW176" s="27" t="s">
        <v>71</v>
      </c>
      <c r="AX176" s="27"/>
      <c r="AY176" s="27" t="s">
        <v>71</v>
      </c>
      <c r="AZ176" s="27"/>
      <c r="BA176" s="27" t="s">
        <v>71</v>
      </c>
      <c r="BB176" s="27"/>
      <c r="BC176" s="27"/>
      <c r="BD176" s="27" t="s">
        <v>71</v>
      </c>
      <c r="BE176" s="27"/>
      <c r="BF176" s="11" t="s">
        <v>71</v>
      </c>
      <c r="BG176" s="11" t="s">
        <v>71</v>
      </c>
      <c r="BH176" s="11" t="s">
        <v>71</v>
      </c>
      <c r="BI176" s="11" t="s">
        <v>71</v>
      </c>
      <c r="BJ176" s="11" t="s">
        <v>71</v>
      </c>
      <c r="BK176" s="11" t="s">
        <v>71</v>
      </c>
      <c r="BL176" s="11" t="s">
        <v>71</v>
      </c>
      <c r="BM176" s="11" t="s">
        <v>71</v>
      </c>
      <c r="BN176" s="27" t="s">
        <v>71</v>
      </c>
      <c r="BO176" s="27"/>
      <c r="BP176" s="27"/>
      <c r="BQ176" s="12" t="s">
        <v>71</v>
      </c>
    </row>
    <row r="177" spans="1:69" s="1" customFormat="1" ht="13.5" customHeight="1">
      <c r="A177" s="53" t="s">
        <v>331</v>
      </c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44" t="s">
        <v>180</v>
      </c>
      <c r="N177" s="44"/>
      <c r="O177" s="44"/>
      <c r="P177" s="61" t="s">
        <v>332</v>
      </c>
      <c r="Q177" s="61"/>
      <c r="R177" s="61"/>
      <c r="S177" s="61"/>
      <c r="T177" s="61"/>
      <c r="U177" s="52">
        <f>434246</f>
        <v>434246</v>
      </c>
      <c r="V177" s="52"/>
      <c r="W177" s="52"/>
      <c r="X177" s="27" t="s">
        <v>71</v>
      </c>
      <c r="Y177" s="27"/>
      <c r="Z177" s="27"/>
      <c r="AA177" s="27"/>
      <c r="AB177" s="52">
        <f>434246</f>
        <v>434246</v>
      </c>
      <c r="AC177" s="52"/>
      <c r="AD177" s="52"/>
      <c r="AE177" s="11" t="s">
        <v>71</v>
      </c>
      <c r="AF177" s="11" t="s">
        <v>71</v>
      </c>
      <c r="AG177" s="27" t="s">
        <v>71</v>
      </c>
      <c r="AH177" s="27"/>
      <c r="AI177" s="27"/>
      <c r="AJ177" s="27" t="s">
        <v>71</v>
      </c>
      <c r="AK177" s="27"/>
      <c r="AL177" s="27" t="s">
        <v>71</v>
      </c>
      <c r="AM177" s="27"/>
      <c r="AN177" s="27" t="s">
        <v>71</v>
      </c>
      <c r="AO177" s="27"/>
      <c r="AP177" s="27" t="s">
        <v>71</v>
      </c>
      <c r="AQ177" s="27"/>
      <c r="AR177" s="27"/>
      <c r="AS177" s="11" t="s">
        <v>71</v>
      </c>
      <c r="AT177" s="52">
        <f>434246</f>
        <v>434246</v>
      </c>
      <c r="AU177" s="52"/>
      <c r="AV177" s="52"/>
      <c r="AW177" s="27" t="s">
        <v>71</v>
      </c>
      <c r="AX177" s="27"/>
      <c r="AY177" s="27" t="s">
        <v>71</v>
      </c>
      <c r="AZ177" s="27"/>
      <c r="BA177" s="27" t="s">
        <v>71</v>
      </c>
      <c r="BB177" s="27"/>
      <c r="BC177" s="27"/>
      <c r="BD177" s="27" t="s">
        <v>71</v>
      </c>
      <c r="BE177" s="27"/>
      <c r="BF177" s="11" t="s">
        <v>71</v>
      </c>
      <c r="BG177" s="11" t="s">
        <v>71</v>
      </c>
      <c r="BH177" s="11" t="s">
        <v>71</v>
      </c>
      <c r="BI177" s="11" t="s">
        <v>71</v>
      </c>
      <c r="BJ177" s="11" t="s">
        <v>71</v>
      </c>
      <c r="BK177" s="11" t="s">
        <v>71</v>
      </c>
      <c r="BL177" s="11" t="s">
        <v>71</v>
      </c>
      <c r="BM177" s="11" t="s">
        <v>71</v>
      </c>
      <c r="BN177" s="27" t="s">
        <v>71</v>
      </c>
      <c r="BO177" s="27"/>
      <c r="BP177" s="27"/>
      <c r="BQ177" s="12" t="s">
        <v>71</v>
      </c>
    </row>
    <row r="178" spans="1:69" s="1" customFormat="1" ht="13.5" customHeight="1">
      <c r="A178" s="53" t="s">
        <v>333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44" t="s">
        <v>180</v>
      </c>
      <c r="N178" s="44"/>
      <c r="O178" s="44"/>
      <c r="P178" s="61" t="s">
        <v>334</v>
      </c>
      <c r="Q178" s="61"/>
      <c r="R178" s="61"/>
      <c r="S178" s="61"/>
      <c r="T178" s="61"/>
      <c r="U178" s="52">
        <f>1334235</f>
        <v>1334235</v>
      </c>
      <c r="V178" s="52"/>
      <c r="W178" s="52"/>
      <c r="X178" s="27" t="s">
        <v>71</v>
      </c>
      <c r="Y178" s="27"/>
      <c r="Z178" s="27"/>
      <c r="AA178" s="27"/>
      <c r="AB178" s="52">
        <f>1334235</f>
        <v>1334235</v>
      </c>
      <c r="AC178" s="52"/>
      <c r="AD178" s="52"/>
      <c r="AE178" s="11" t="s">
        <v>71</v>
      </c>
      <c r="AF178" s="11" t="s">
        <v>71</v>
      </c>
      <c r="AG178" s="27" t="s">
        <v>71</v>
      </c>
      <c r="AH178" s="27"/>
      <c r="AI178" s="27"/>
      <c r="AJ178" s="27" t="s">
        <v>71</v>
      </c>
      <c r="AK178" s="27"/>
      <c r="AL178" s="27" t="s">
        <v>71</v>
      </c>
      <c r="AM178" s="27"/>
      <c r="AN178" s="27" t="s">
        <v>71</v>
      </c>
      <c r="AO178" s="27"/>
      <c r="AP178" s="27" t="s">
        <v>71</v>
      </c>
      <c r="AQ178" s="27"/>
      <c r="AR178" s="27"/>
      <c r="AS178" s="11" t="s">
        <v>71</v>
      </c>
      <c r="AT178" s="52">
        <f>1334235</f>
        <v>1334235</v>
      </c>
      <c r="AU178" s="52"/>
      <c r="AV178" s="52"/>
      <c r="AW178" s="27" t="s">
        <v>71</v>
      </c>
      <c r="AX178" s="27"/>
      <c r="AY178" s="52">
        <f>12500</f>
        <v>12500</v>
      </c>
      <c r="AZ178" s="52"/>
      <c r="BA178" s="27" t="s">
        <v>71</v>
      </c>
      <c r="BB178" s="27"/>
      <c r="BC178" s="27"/>
      <c r="BD178" s="52">
        <f>12500</f>
        <v>12500</v>
      </c>
      <c r="BE178" s="52"/>
      <c r="BF178" s="11" t="s">
        <v>71</v>
      </c>
      <c r="BG178" s="11" t="s">
        <v>71</v>
      </c>
      <c r="BH178" s="11" t="s">
        <v>71</v>
      </c>
      <c r="BI178" s="11" t="s">
        <v>71</v>
      </c>
      <c r="BJ178" s="11" t="s">
        <v>71</v>
      </c>
      <c r="BK178" s="11" t="s">
        <v>71</v>
      </c>
      <c r="BL178" s="11" t="s">
        <v>71</v>
      </c>
      <c r="BM178" s="11" t="s">
        <v>71</v>
      </c>
      <c r="BN178" s="52">
        <f>12500</f>
        <v>12500</v>
      </c>
      <c r="BO178" s="52"/>
      <c r="BP178" s="52"/>
      <c r="BQ178" s="12" t="s">
        <v>71</v>
      </c>
    </row>
    <row r="179" spans="1:69" s="1" customFormat="1" ht="13.5" customHeight="1">
      <c r="A179" s="53" t="s">
        <v>335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44" t="s">
        <v>180</v>
      </c>
      <c r="N179" s="44"/>
      <c r="O179" s="44"/>
      <c r="P179" s="61" t="s">
        <v>336</v>
      </c>
      <c r="Q179" s="61"/>
      <c r="R179" s="61"/>
      <c r="S179" s="61"/>
      <c r="T179" s="61"/>
      <c r="U179" s="52">
        <f>1084235</f>
        <v>1084235</v>
      </c>
      <c r="V179" s="52"/>
      <c r="W179" s="52"/>
      <c r="X179" s="27" t="s">
        <v>71</v>
      </c>
      <c r="Y179" s="27"/>
      <c r="Z179" s="27"/>
      <c r="AA179" s="27"/>
      <c r="AB179" s="52">
        <f>1084235</f>
        <v>1084235</v>
      </c>
      <c r="AC179" s="52"/>
      <c r="AD179" s="52"/>
      <c r="AE179" s="11" t="s">
        <v>71</v>
      </c>
      <c r="AF179" s="11" t="s">
        <v>71</v>
      </c>
      <c r="AG179" s="27" t="s">
        <v>71</v>
      </c>
      <c r="AH179" s="27"/>
      <c r="AI179" s="27"/>
      <c r="AJ179" s="27" t="s">
        <v>71</v>
      </c>
      <c r="AK179" s="27"/>
      <c r="AL179" s="27" t="s">
        <v>71</v>
      </c>
      <c r="AM179" s="27"/>
      <c r="AN179" s="27" t="s">
        <v>71</v>
      </c>
      <c r="AO179" s="27"/>
      <c r="AP179" s="27" t="s">
        <v>71</v>
      </c>
      <c r="AQ179" s="27"/>
      <c r="AR179" s="27"/>
      <c r="AS179" s="11" t="s">
        <v>71</v>
      </c>
      <c r="AT179" s="52">
        <f>1084235</f>
        <v>1084235</v>
      </c>
      <c r="AU179" s="52"/>
      <c r="AV179" s="52"/>
      <c r="AW179" s="27" t="s">
        <v>71</v>
      </c>
      <c r="AX179" s="27"/>
      <c r="AY179" s="52">
        <f>12500</f>
        <v>12500</v>
      </c>
      <c r="AZ179" s="52"/>
      <c r="BA179" s="27" t="s">
        <v>71</v>
      </c>
      <c r="BB179" s="27"/>
      <c r="BC179" s="27"/>
      <c r="BD179" s="52">
        <f>12500</f>
        <v>12500</v>
      </c>
      <c r="BE179" s="52"/>
      <c r="BF179" s="11" t="s">
        <v>71</v>
      </c>
      <c r="BG179" s="11" t="s">
        <v>71</v>
      </c>
      <c r="BH179" s="11" t="s">
        <v>71</v>
      </c>
      <c r="BI179" s="11" t="s">
        <v>71</v>
      </c>
      <c r="BJ179" s="11" t="s">
        <v>71</v>
      </c>
      <c r="BK179" s="11" t="s">
        <v>71</v>
      </c>
      <c r="BL179" s="11" t="s">
        <v>71</v>
      </c>
      <c r="BM179" s="11" t="s">
        <v>71</v>
      </c>
      <c r="BN179" s="52">
        <f>12500</f>
        <v>12500</v>
      </c>
      <c r="BO179" s="52"/>
      <c r="BP179" s="52"/>
      <c r="BQ179" s="12" t="s">
        <v>71</v>
      </c>
    </row>
    <row r="180" spans="1:69" s="1" customFormat="1" ht="54.75" customHeight="1">
      <c r="A180" s="53" t="s">
        <v>185</v>
      </c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44" t="s">
        <v>180</v>
      </c>
      <c r="N180" s="44"/>
      <c r="O180" s="44"/>
      <c r="P180" s="61" t="s">
        <v>337</v>
      </c>
      <c r="Q180" s="61"/>
      <c r="R180" s="61"/>
      <c r="S180" s="61"/>
      <c r="T180" s="61"/>
      <c r="U180" s="52">
        <f>675235</f>
        <v>675235</v>
      </c>
      <c r="V180" s="52"/>
      <c r="W180" s="52"/>
      <c r="X180" s="27" t="s">
        <v>71</v>
      </c>
      <c r="Y180" s="27"/>
      <c r="Z180" s="27"/>
      <c r="AA180" s="27"/>
      <c r="AB180" s="52">
        <f>675235</f>
        <v>675235</v>
      </c>
      <c r="AC180" s="52"/>
      <c r="AD180" s="52"/>
      <c r="AE180" s="11" t="s">
        <v>71</v>
      </c>
      <c r="AF180" s="11" t="s">
        <v>71</v>
      </c>
      <c r="AG180" s="27" t="s">
        <v>71</v>
      </c>
      <c r="AH180" s="27"/>
      <c r="AI180" s="27"/>
      <c r="AJ180" s="27" t="s">
        <v>71</v>
      </c>
      <c r="AK180" s="27"/>
      <c r="AL180" s="27" t="s">
        <v>71</v>
      </c>
      <c r="AM180" s="27"/>
      <c r="AN180" s="27" t="s">
        <v>71</v>
      </c>
      <c r="AO180" s="27"/>
      <c r="AP180" s="27" t="s">
        <v>71</v>
      </c>
      <c r="AQ180" s="27"/>
      <c r="AR180" s="27"/>
      <c r="AS180" s="11" t="s">
        <v>71</v>
      </c>
      <c r="AT180" s="52">
        <f>675235</f>
        <v>675235</v>
      </c>
      <c r="AU180" s="52"/>
      <c r="AV180" s="52"/>
      <c r="AW180" s="27" t="s">
        <v>71</v>
      </c>
      <c r="AX180" s="27"/>
      <c r="AY180" s="52">
        <f>12500</f>
        <v>12500</v>
      </c>
      <c r="AZ180" s="52"/>
      <c r="BA180" s="27" t="s">
        <v>71</v>
      </c>
      <c r="BB180" s="27"/>
      <c r="BC180" s="27"/>
      <c r="BD180" s="52">
        <f>12500</f>
        <v>12500</v>
      </c>
      <c r="BE180" s="52"/>
      <c r="BF180" s="11" t="s">
        <v>71</v>
      </c>
      <c r="BG180" s="11" t="s">
        <v>71</v>
      </c>
      <c r="BH180" s="11" t="s">
        <v>71</v>
      </c>
      <c r="BI180" s="11" t="s">
        <v>71</v>
      </c>
      <c r="BJ180" s="11" t="s">
        <v>71</v>
      </c>
      <c r="BK180" s="11" t="s">
        <v>71</v>
      </c>
      <c r="BL180" s="11" t="s">
        <v>71</v>
      </c>
      <c r="BM180" s="11" t="s">
        <v>71</v>
      </c>
      <c r="BN180" s="52">
        <f>12500</f>
        <v>12500</v>
      </c>
      <c r="BO180" s="52"/>
      <c r="BP180" s="52"/>
      <c r="BQ180" s="12" t="s">
        <v>71</v>
      </c>
    </row>
    <row r="181" spans="1:69" s="1" customFormat="1" ht="13.5" customHeight="1">
      <c r="A181" s="53" t="s">
        <v>231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44" t="s">
        <v>180</v>
      </c>
      <c r="N181" s="44"/>
      <c r="O181" s="44"/>
      <c r="P181" s="61" t="s">
        <v>338</v>
      </c>
      <c r="Q181" s="61"/>
      <c r="R181" s="61"/>
      <c r="S181" s="61"/>
      <c r="T181" s="61"/>
      <c r="U181" s="52">
        <f>675235</f>
        <v>675235</v>
      </c>
      <c r="V181" s="52"/>
      <c r="W181" s="52"/>
      <c r="X181" s="27" t="s">
        <v>71</v>
      </c>
      <c r="Y181" s="27"/>
      <c r="Z181" s="27"/>
      <c r="AA181" s="27"/>
      <c r="AB181" s="52">
        <f>675235</f>
        <v>675235</v>
      </c>
      <c r="AC181" s="52"/>
      <c r="AD181" s="52"/>
      <c r="AE181" s="11" t="s">
        <v>71</v>
      </c>
      <c r="AF181" s="11" t="s">
        <v>71</v>
      </c>
      <c r="AG181" s="27" t="s">
        <v>71</v>
      </c>
      <c r="AH181" s="27"/>
      <c r="AI181" s="27"/>
      <c r="AJ181" s="27" t="s">
        <v>71</v>
      </c>
      <c r="AK181" s="27"/>
      <c r="AL181" s="27" t="s">
        <v>71</v>
      </c>
      <c r="AM181" s="27"/>
      <c r="AN181" s="27" t="s">
        <v>71</v>
      </c>
      <c r="AO181" s="27"/>
      <c r="AP181" s="27" t="s">
        <v>71</v>
      </c>
      <c r="AQ181" s="27"/>
      <c r="AR181" s="27"/>
      <c r="AS181" s="11" t="s">
        <v>71</v>
      </c>
      <c r="AT181" s="52">
        <f>675235</f>
        <v>675235</v>
      </c>
      <c r="AU181" s="52"/>
      <c r="AV181" s="52"/>
      <c r="AW181" s="27" t="s">
        <v>71</v>
      </c>
      <c r="AX181" s="27"/>
      <c r="AY181" s="52">
        <f>12500</f>
        <v>12500</v>
      </c>
      <c r="AZ181" s="52"/>
      <c r="BA181" s="27" t="s">
        <v>71</v>
      </c>
      <c r="BB181" s="27"/>
      <c r="BC181" s="27"/>
      <c r="BD181" s="52">
        <f>12500</f>
        <v>12500</v>
      </c>
      <c r="BE181" s="52"/>
      <c r="BF181" s="11" t="s">
        <v>71</v>
      </c>
      <c r="BG181" s="11" t="s">
        <v>71</v>
      </c>
      <c r="BH181" s="11" t="s">
        <v>71</v>
      </c>
      <c r="BI181" s="11" t="s">
        <v>71</v>
      </c>
      <c r="BJ181" s="11" t="s">
        <v>71</v>
      </c>
      <c r="BK181" s="11" t="s">
        <v>71</v>
      </c>
      <c r="BL181" s="11" t="s">
        <v>71</v>
      </c>
      <c r="BM181" s="11" t="s">
        <v>71</v>
      </c>
      <c r="BN181" s="52">
        <f>12500</f>
        <v>12500</v>
      </c>
      <c r="BO181" s="52"/>
      <c r="BP181" s="52"/>
      <c r="BQ181" s="12" t="s">
        <v>71</v>
      </c>
    </row>
    <row r="182" spans="1:69" s="1" customFormat="1" ht="13.5" customHeight="1">
      <c r="A182" s="53" t="s">
        <v>233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44" t="s">
        <v>180</v>
      </c>
      <c r="N182" s="44"/>
      <c r="O182" s="44"/>
      <c r="P182" s="61" t="s">
        <v>339</v>
      </c>
      <c r="Q182" s="61"/>
      <c r="R182" s="61"/>
      <c r="S182" s="61"/>
      <c r="T182" s="61"/>
      <c r="U182" s="52">
        <f>518614</f>
        <v>518614</v>
      </c>
      <c r="V182" s="52"/>
      <c r="W182" s="52"/>
      <c r="X182" s="27" t="s">
        <v>71</v>
      </c>
      <c r="Y182" s="27"/>
      <c r="Z182" s="27"/>
      <c r="AA182" s="27"/>
      <c r="AB182" s="52">
        <f>518614</f>
        <v>518614</v>
      </c>
      <c r="AC182" s="52"/>
      <c r="AD182" s="52"/>
      <c r="AE182" s="11" t="s">
        <v>71</v>
      </c>
      <c r="AF182" s="11" t="s">
        <v>71</v>
      </c>
      <c r="AG182" s="27" t="s">
        <v>71</v>
      </c>
      <c r="AH182" s="27"/>
      <c r="AI182" s="27"/>
      <c r="AJ182" s="27" t="s">
        <v>71</v>
      </c>
      <c r="AK182" s="27"/>
      <c r="AL182" s="27" t="s">
        <v>71</v>
      </c>
      <c r="AM182" s="27"/>
      <c r="AN182" s="27" t="s">
        <v>71</v>
      </c>
      <c r="AO182" s="27"/>
      <c r="AP182" s="27" t="s">
        <v>71</v>
      </c>
      <c r="AQ182" s="27"/>
      <c r="AR182" s="27"/>
      <c r="AS182" s="11" t="s">
        <v>71</v>
      </c>
      <c r="AT182" s="52">
        <f>518614</f>
        <v>518614</v>
      </c>
      <c r="AU182" s="52"/>
      <c r="AV182" s="52"/>
      <c r="AW182" s="27" t="s">
        <v>71</v>
      </c>
      <c r="AX182" s="27"/>
      <c r="AY182" s="52">
        <f>12500</f>
        <v>12500</v>
      </c>
      <c r="AZ182" s="52"/>
      <c r="BA182" s="27" t="s">
        <v>71</v>
      </c>
      <c r="BB182" s="27"/>
      <c r="BC182" s="27"/>
      <c r="BD182" s="52">
        <f>12500</f>
        <v>12500</v>
      </c>
      <c r="BE182" s="52"/>
      <c r="BF182" s="11" t="s">
        <v>71</v>
      </c>
      <c r="BG182" s="11" t="s">
        <v>71</v>
      </c>
      <c r="BH182" s="11" t="s">
        <v>71</v>
      </c>
      <c r="BI182" s="11" t="s">
        <v>71</v>
      </c>
      <c r="BJ182" s="11" t="s">
        <v>71</v>
      </c>
      <c r="BK182" s="11" t="s">
        <v>71</v>
      </c>
      <c r="BL182" s="11" t="s">
        <v>71</v>
      </c>
      <c r="BM182" s="11" t="s">
        <v>71</v>
      </c>
      <c r="BN182" s="52">
        <f>12500</f>
        <v>12500</v>
      </c>
      <c r="BO182" s="52"/>
      <c r="BP182" s="52"/>
      <c r="BQ182" s="12" t="s">
        <v>71</v>
      </c>
    </row>
    <row r="183" spans="1:69" s="1" customFormat="1" ht="33.75" customHeight="1">
      <c r="A183" s="53" t="s">
        <v>235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44" t="s">
        <v>180</v>
      </c>
      <c r="N183" s="44"/>
      <c r="O183" s="44"/>
      <c r="P183" s="61" t="s">
        <v>340</v>
      </c>
      <c r="Q183" s="61"/>
      <c r="R183" s="61"/>
      <c r="S183" s="61"/>
      <c r="T183" s="61"/>
      <c r="U183" s="52">
        <f>156621</f>
        <v>156621</v>
      </c>
      <c r="V183" s="52"/>
      <c r="W183" s="52"/>
      <c r="X183" s="27" t="s">
        <v>71</v>
      </c>
      <c r="Y183" s="27"/>
      <c r="Z183" s="27"/>
      <c r="AA183" s="27"/>
      <c r="AB183" s="52">
        <f>156621</f>
        <v>156621</v>
      </c>
      <c r="AC183" s="52"/>
      <c r="AD183" s="52"/>
      <c r="AE183" s="11" t="s">
        <v>71</v>
      </c>
      <c r="AF183" s="11" t="s">
        <v>71</v>
      </c>
      <c r="AG183" s="27" t="s">
        <v>71</v>
      </c>
      <c r="AH183" s="27"/>
      <c r="AI183" s="27"/>
      <c r="AJ183" s="27" t="s">
        <v>71</v>
      </c>
      <c r="AK183" s="27"/>
      <c r="AL183" s="27" t="s">
        <v>71</v>
      </c>
      <c r="AM183" s="27"/>
      <c r="AN183" s="27" t="s">
        <v>71</v>
      </c>
      <c r="AO183" s="27"/>
      <c r="AP183" s="27" t="s">
        <v>71</v>
      </c>
      <c r="AQ183" s="27"/>
      <c r="AR183" s="27"/>
      <c r="AS183" s="11" t="s">
        <v>71</v>
      </c>
      <c r="AT183" s="52">
        <f>156621</f>
        <v>156621</v>
      </c>
      <c r="AU183" s="52"/>
      <c r="AV183" s="52"/>
      <c r="AW183" s="27" t="s">
        <v>71</v>
      </c>
      <c r="AX183" s="27"/>
      <c r="AY183" s="27" t="s">
        <v>71</v>
      </c>
      <c r="AZ183" s="27"/>
      <c r="BA183" s="27" t="s">
        <v>71</v>
      </c>
      <c r="BB183" s="27"/>
      <c r="BC183" s="27"/>
      <c r="BD183" s="27" t="s">
        <v>71</v>
      </c>
      <c r="BE183" s="27"/>
      <c r="BF183" s="11" t="s">
        <v>71</v>
      </c>
      <c r="BG183" s="11" t="s">
        <v>71</v>
      </c>
      <c r="BH183" s="11" t="s">
        <v>71</v>
      </c>
      <c r="BI183" s="11" t="s">
        <v>71</v>
      </c>
      <c r="BJ183" s="11" t="s">
        <v>71</v>
      </c>
      <c r="BK183" s="11" t="s">
        <v>71</v>
      </c>
      <c r="BL183" s="11" t="s">
        <v>71</v>
      </c>
      <c r="BM183" s="11" t="s">
        <v>71</v>
      </c>
      <c r="BN183" s="27" t="s">
        <v>71</v>
      </c>
      <c r="BO183" s="27"/>
      <c r="BP183" s="27"/>
      <c r="BQ183" s="12" t="s">
        <v>71</v>
      </c>
    </row>
    <row r="184" spans="1:69" s="1" customFormat="1" ht="24" customHeight="1">
      <c r="A184" s="53" t="s">
        <v>199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44" t="s">
        <v>180</v>
      </c>
      <c r="N184" s="44"/>
      <c r="O184" s="44"/>
      <c r="P184" s="61" t="s">
        <v>341</v>
      </c>
      <c r="Q184" s="61"/>
      <c r="R184" s="61"/>
      <c r="S184" s="61"/>
      <c r="T184" s="61"/>
      <c r="U184" s="52">
        <f>213000</f>
        <v>213000</v>
      </c>
      <c r="V184" s="52"/>
      <c r="W184" s="52"/>
      <c r="X184" s="27" t="s">
        <v>71</v>
      </c>
      <c r="Y184" s="27"/>
      <c r="Z184" s="27"/>
      <c r="AA184" s="27"/>
      <c r="AB184" s="52">
        <f>213000</f>
        <v>213000</v>
      </c>
      <c r="AC184" s="52"/>
      <c r="AD184" s="52"/>
      <c r="AE184" s="11" t="s">
        <v>71</v>
      </c>
      <c r="AF184" s="11" t="s">
        <v>71</v>
      </c>
      <c r="AG184" s="27" t="s">
        <v>71</v>
      </c>
      <c r="AH184" s="27"/>
      <c r="AI184" s="27"/>
      <c r="AJ184" s="27" t="s">
        <v>71</v>
      </c>
      <c r="AK184" s="27"/>
      <c r="AL184" s="27" t="s">
        <v>71</v>
      </c>
      <c r="AM184" s="27"/>
      <c r="AN184" s="27" t="s">
        <v>71</v>
      </c>
      <c r="AO184" s="27"/>
      <c r="AP184" s="27" t="s">
        <v>71</v>
      </c>
      <c r="AQ184" s="27"/>
      <c r="AR184" s="27"/>
      <c r="AS184" s="11" t="s">
        <v>71</v>
      </c>
      <c r="AT184" s="52">
        <f>213000</f>
        <v>213000</v>
      </c>
      <c r="AU184" s="52"/>
      <c r="AV184" s="52"/>
      <c r="AW184" s="27" t="s">
        <v>71</v>
      </c>
      <c r="AX184" s="27"/>
      <c r="AY184" s="27" t="s">
        <v>71</v>
      </c>
      <c r="AZ184" s="27"/>
      <c r="BA184" s="27" t="s">
        <v>71</v>
      </c>
      <c r="BB184" s="27"/>
      <c r="BC184" s="27"/>
      <c r="BD184" s="27" t="s">
        <v>71</v>
      </c>
      <c r="BE184" s="27"/>
      <c r="BF184" s="11" t="s">
        <v>71</v>
      </c>
      <c r="BG184" s="11" t="s">
        <v>71</v>
      </c>
      <c r="BH184" s="11" t="s">
        <v>71</v>
      </c>
      <c r="BI184" s="11" t="s">
        <v>71</v>
      </c>
      <c r="BJ184" s="11" t="s">
        <v>71</v>
      </c>
      <c r="BK184" s="11" t="s">
        <v>71</v>
      </c>
      <c r="BL184" s="11" t="s">
        <v>71</v>
      </c>
      <c r="BM184" s="11" t="s">
        <v>71</v>
      </c>
      <c r="BN184" s="27" t="s">
        <v>71</v>
      </c>
      <c r="BO184" s="27"/>
      <c r="BP184" s="27"/>
      <c r="BQ184" s="12" t="s">
        <v>71</v>
      </c>
    </row>
    <row r="185" spans="1:69" s="1" customFormat="1" ht="24" customHeight="1">
      <c r="A185" s="53" t="s">
        <v>201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44" t="s">
        <v>180</v>
      </c>
      <c r="N185" s="44"/>
      <c r="O185" s="44"/>
      <c r="P185" s="61" t="s">
        <v>342</v>
      </c>
      <c r="Q185" s="61"/>
      <c r="R185" s="61"/>
      <c r="S185" s="61"/>
      <c r="T185" s="61"/>
      <c r="U185" s="52">
        <f>213000</f>
        <v>213000</v>
      </c>
      <c r="V185" s="52"/>
      <c r="W185" s="52"/>
      <c r="X185" s="27" t="s">
        <v>71</v>
      </c>
      <c r="Y185" s="27"/>
      <c r="Z185" s="27"/>
      <c r="AA185" s="27"/>
      <c r="AB185" s="52">
        <f>213000</f>
        <v>213000</v>
      </c>
      <c r="AC185" s="52"/>
      <c r="AD185" s="52"/>
      <c r="AE185" s="11" t="s">
        <v>71</v>
      </c>
      <c r="AF185" s="11" t="s">
        <v>71</v>
      </c>
      <c r="AG185" s="27" t="s">
        <v>71</v>
      </c>
      <c r="AH185" s="27"/>
      <c r="AI185" s="27"/>
      <c r="AJ185" s="27" t="s">
        <v>71</v>
      </c>
      <c r="AK185" s="27"/>
      <c r="AL185" s="27" t="s">
        <v>71</v>
      </c>
      <c r="AM185" s="27"/>
      <c r="AN185" s="27" t="s">
        <v>71</v>
      </c>
      <c r="AO185" s="27"/>
      <c r="AP185" s="27" t="s">
        <v>71</v>
      </c>
      <c r="AQ185" s="27"/>
      <c r="AR185" s="27"/>
      <c r="AS185" s="11" t="s">
        <v>71</v>
      </c>
      <c r="AT185" s="52">
        <f>213000</f>
        <v>213000</v>
      </c>
      <c r="AU185" s="52"/>
      <c r="AV185" s="52"/>
      <c r="AW185" s="27" t="s">
        <v>71</v>
      </c>
      <c r="AX185" s="27"/>
      <c r="AY185" s="27" t="s">
        <v>71</v>
      </c>
      <c r="AZ185" s="27"/>
      <c r="BA185" s="27" t="s">
        <v>71</v>
      </c>
      <c r="BB185" s="27"/>
      <c r="BC185" s="27"/>
      <c r="BD185" s="27" t="s">
        <v>71</v>
      </c>
      <c r="BE185" s="27"/>
      <c r="BF185" s="11" t="s">
        <v>71</v>
      </c>
      <c r="BG185" s="11" t="s">
        <v>71</v>
      </c>
      <c r="BH185" s="11" t="s">
        <v>71</v>
      </c>
      <c r="BI185" s="11" t="s">
        <v>71</v>
      </c>
      <c r="BJ185" s="11" t="s">
        <v>71</v>
      </c>
      <c r="BK185" s="11" t="s">
        <v>71</v>
      </c>
      <c r="BL185" s="11" t="s">
        <v>71</v>
      </c>
      <c r="BM185" s="11" t="s">
        <v>71</v>
      </c>
      <c r="BN185" s="27" t="s">
        <v>71</v>
      </c>
      <c r="BO185" s="27"/>
      <c r="BP185" s="27"/>
      <c r="BQ185" s="12" t="s">
        <v>71</v>
      </c>
    </row>
    <row r="186" spans="1:69" s="1" customFormat="1" ht="13.5" customHeight="1">
      <c r="A186" s="53" t="s">
        <v>203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44" t="s">
        <v>180</v>
      </c>
      <c r="N186" s="44"/>
      <c r="O186" s="44"/>
      <c r="P186" s="61" t="s">
        <v>343</v>
      </c>
      <c r="Q186" s="61"/>
      <c r="R186" s="61"/>
      <c r="S186" s="61"/>
      <c r="T186" s="61"/>
      <c r="U186" s="52">
        <f>213000</f>
        <v>213000</v>
      </c>
      <c r="V186" s="52"/>
      <c r="W186" s="52"/>
      <c r="X186" s="27" t="s">
        <v>71</v>
      </c>
      <c r="Y186" s="27"/>
      <c r="Z186" s="27"/>
      <c r="AA186" s="27"/>
      <c r="AB186" s="52">
        <f>213000</f>
        <v>213000</v>
      </c>
      <c r="AC186" s="52"/>
      <c r="AD186" s="52"/>
      <c r="AE186" s="11" t="s">
        <v>71</v>
      </c>
      <c r="AF186" s="11" t="s">
        <v>71</v>
      </c>
      <c r="AG186" s="27" t="s">
        <v>71</v>
      </c>
      <c r="AH186" s="27"/>
      <c r="AI186" s="27"/>
      <c r="AJ186" s="27" t="s">
        <v>71</v>
      </c>
      <c r="AK186" s="27"/>
      <c r="AL186" s="27" t="s">
        <v>71</v>
      </c>
      <c r="AM186" s="27"/>
      <c r="AN186" s="27" t="s">
        <v>71</v>
      </c>
      <c r="AO186" s="27"/>
      <c r="AP186" s="27" t="s">
        <v>71</v>
      </c>
      <c r="AQ186" s="27"/>
      <c r="AR186" s="27"/>
      <c r="AS186" s="11" t="s">
        <v>71</v>
      </c>
      <c r="AT186" s="52">
        <f>213000</f>
        <v>213000</v>
      </c>
      <c r="AU186" s="52"/>
      <c r="AV186" s="52"/>
      <c r="AW186" s="27" t="s">
        <v>71</v>
      </c>
      <c r="AX186" s="27"/>
      <c r="AY186" s="27" t="s">
        <v>71</v>
      </c>
      <c r="AZ186" s="27"/>
      <c r="BA186" s="27" t="s">
        <v>71</v>
      </c>
      <c r="BB186" s="27"/>
      <c r="BC186" s="27"/>
      <c r="BD186" s="27" t="s">
        <v>71</v>
      </c>
      <c r="BE186" s="27"/>
      <c r="BF186" s="11" t="s">
        <v>71</v>
      </c>
      <c r="BG186" s="11" t="s">
        <v>71</v>
      </c>
      <c r="BH186" s="11" t="s">
        <v>71</v>
      </c>
      <c r="BI186" s="11" t="s">
        <v>71</v>
      </c>
      <c r="BJ186" s="11" t="s">
        <v>71</v>
      </c>
      <c r="BK186" s="11" t="s">
        <v>71</v>
      </c>
      <c r="BL186" s="11" t="s">
        <v>71</v>
      </c>
      <c r="BM186" s="11" t="s">
        <v>71</v>
      </c>
      <c r="BN186" s="27" t="s">
        <v>71</v>
      </c>
      <c r="BO186" s="27"/>
      <c r="BP186" s="27"/>
      <c r="BQ186" s="12" t="s">
        <v>71</v>
      </c>
    </row>
    <row r="187" spans="1:69" s="1" customFormat="1" ht="13.5" customHeight="1">
      <c r="A187" s="53" t="s">
        <v>207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44" t="s">
        <v>180</v>
      </c>
      <c r="N187" s="44"/>
      <c r="O187" s="44"/>
      <c r="P187" s="61" t="s">
        <v>344</v>
      </c>
      <c r="Q187" s="61"/>
      <c r="R187" s="61"/>
      <c r="S187" s="61"/>
      <c r="T187" s="61"/>
      <c r="U187" s="52">
        <f>196000</f>
        <v>196000</v>
      </c>
      <c r="V187" s="52"/>
      <c r="W187" s="52"/>
      <c r="X187" s="27" t="s">
        <v>71</v>
      </c>
      <c r="Y187" s="27"/>
      <c r="Z187" s="27"/>
      <c r="AA187" s="27"/>
      <c r="AB187" s="52">
        <f>196000</f>
        <v>196000</v>
      </c>
      <c r="AC187" s="52"/>
      <c r="AD187" s="52"/>
      <c r="AE187" s="11" t="s">
        <v>71</v>
      </c>
      <c r="AF187" s="11" t="s">
        <v>71</v>
      </c>
      <c r="AG187" s="27" t="s">
        <v>71</v>
      </c>
      <c r="AH187" s="27"/>
      <c r="AI187" s="27"/>
      <c r="AJ187" s="27" t="s">
        <v>71</v>
      </c>
      <c r="AK187" s="27"/>
      <c r="AL187" s="27" t="s">
        <v>71</v>
      </c>
      <c r="AM187" s="27"/>
      <c r="AN187" s="27" t="s">
        <v>71</v>
      </c>
      <c r="AO187" s="27"/>
      <c r="AP187" s="27" t="s">
        <v>71</v>
      </c>
      <c r="AQ187" s="27"/>
      <c r="AR187" s="27"/>
      <c r="AS187" s="11" t="s">
        <v>71</v>
      </c>
      <c r="AT187" s="52">
        <f>196000</f>
        <v>196000</v>
      </c>
      <c r="AU187" s="52"/>
      <c r="AV187" s="52"/>
      <c r="AW187" s="27" t="s">
        <v>71</v>
      </c>
      <c r="AX187" s="27"/>
      <c r="AY187" s="27" t="s">
        <v>71</v>
      </c>
      <c r="AZ187" s="27"/>
      <c r="BA187" s="27" t="s">
        <v>71</v>
      </c>
      <c r="BB187" s="27"/>
      <c r="BC187" s="27"/>
      <c r="BD187" s="27" t="s">
        <v>71</v>
      </c>
      <c r="BE187" s="27"/>
      <c r="BF187" s="11" t="s">
        <v>71</v>
      </c>
      <c r="BG187" s="11" t="s">
        <v>71</v>
      </c>
      <c r="BH187" s="11" t="s">
        <v>71</v>
      </c>
      <c r="BI187" s="11" t="s">
        <v>71</v>
      </c>
      <c r="BJ187" s="11" t="s">
        <v>71</v>
      </c>
      <c r="BK187" s="11" t="s">
        <v>71</v>
      </c>
      <c r="BL187" s="11" t="s">
        <v>71</v>
      </c>
      <c r="BM187" s="11" t="s">
        <v>71</v>
      </c>
      <c r="BN187" s="27" t="s">
        <v>71</v>
      </c>
      <c r="BO187" s="27"/>
      <c r="BP187" s="27"/>
      <c r="BQ187" s="12" t="s">
        <v>71</v>
      </c>
    </row>
    <row r="188" spans="1:69" s="1" customFormat="1" ht="13.5" customHeight="1">
      <c r="A188" s="53" t="s">
        <v>209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44" t="s">
        <v>180</v>
      </c>
      <c r="N188" s="44"/>
      <c r="O188" s="44"/>
      <c r="P188" s="61" t="s">
        <v>345</v>
      </c>
      <c r="Q188" s="61"/>
      <c r="R188" s="61"/>
      <c r="S188" s="61"/>
      <c r="T188" s="61"/>
      <c r="U188" s="52">
        <f>196000</f>
        <v>196000</v>
      </c>
      <c r="V188" s="52"/>
      <c r="W188" s="52"/>
      <c r="X188" s="27" t="s">
        <v>71</v>
      </c>
      <c r="Y188" s="27"/>
      <c r="Z188" s="27"/>
      <c r="AA188" s="27"/>
      <c r="AB188" s="52">
        <f>196000</f>
        <v>196000</v>
      </c>
      <c r="AC188" s="52"/>
      <c r="AD188" s="52"/>
      <c r="AE188" s="11" t="s">
        <v>71</v>
      </c>
      <c r="AF188" s="11" t="s">
        <v>71</v>
      </c>
      <c r="AG188" s="27" t="s">
        <v>71</v>
      </c>
      <c r="AH188" s="27"/>
      <c r="AI188" s="27"/>
      <c r="AJ188" s="27" t="s">
        <v>71</v>
      </c>
      <c r="AK188" s="27"/>
      <c r="AL188" s="27" t="s">
        <v>71</v>
      </c>
      <c r="AM188" s="27"/>
      <c r="AN188" s="27" t="s">
        <v>71</v>
      </c>
      <c r="AO188" s="27"/>
      <c r="AP188" s="27" t="s">
        <v>71</v>
      </c>
      <c r="AQ188" s="27"/>
      <c r="AR188" s="27"/>
      <c r="AS188" s="11" t="s">
        <v>71</v>
      </c>
      <c r="AT188" s="52">
        <f>196000</f>
        <v>196000</v>
      </c>
      <c r="AU188" s="52"/>
      <c r="AV188" s="52"/>
      <c r="AW188" s="27" t="s">
        <v>71</v>
      </c>
      <c r="AX188" s="27"/>
      <c r="AY188" s="27" t="s">
        <v>71</v>
      </c>
      <c r="AZ188" s="27"/>
      <c r="BA188" s="27" t="s">
        <v>71</v>
      </c>
      <c r="BB188" s="27"/>
      <c r="BC188" s="27"/>
      <c r="BD188" s="27" t="s">
        <v>71</v>
      </c>
      <c r="BE188" s="27"/>
      <c r="BF188" s="11" t="s">
        <v>71</v>
      </c>
      <c r="BG188" s="11" t="s">
        <v>71</v>
      </c>
      <c r="BH188" s="11" t="s">
        <v>71</v>
      </c>
      <c r="BI188" s="11" t="s">
        <v>71</v>
      </c>
      <c r="BJ188" s="11" t="s">
        <v>71</v>
      </c>
      <c r="BK188" s="11" t="s">
        <v>71</v>
      </c>
      <c r="BL188" s="11" t="s">
        <v>71</v>
      </c>
      <c r="BM188" s="11" t="s">
        <v>71</v>
      </c>
      <c r="BN188" s="27" t="s">
        <v>71</v>
      </c>
      <c r="BO188" s="27"/>
      <c r="BP188" s="27"/>
      <c r="BQ188" s="12" t="s">
        <v>71</v>
      </c>
    </row>
    <row r="189" spans="1:69" s="1" customFormat="1" ht="24" customHeight="1">
      <c r="A189" s="53" t="s">
        <v>211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44" t="s">
        <v>180</v>
      </c>
      <c r="N189" s="44"/>
      <c r="O189" s="44"/>
      <c r="P189" s="61" t="s">
        <v>346</v>
      </c>
      <c r="Q189" s="61"/>
      <c r="R189" s="61"/>
      <c r="S189" s="61"/>
      <c r="T189" s="61"/>
      <c r="U189" s="52">
        <f>195000</f>
        <v>195000</v>
      </c>
      <c r="V189" s="52"/>
      <c r="W189" s="52"/>
      <c r="X189" s="27" t="s">
        <v>71</v>
      </c>
      <c r="Y189" s="27"/>
      <c r="Z189" s="27"/>
      <c r="AA189" s="27"/>
      <c r="AB189" s="52">
        <f>195000</f>
        <v>195000</v>
      </c>
      <c r="AC189" s="52"/>
      <c r="AD189" s="52"/>
      <c r="AE189" s="11" t="s">
        <v>71</v>
      </c>
      <c r="AF189" s="11" t="s">
        <v>71</v>
      </c>
      <c r="AG189" s="27" t="s">
        <v>71</v>
      </c>
      <c r="AH189" s="27"/>
      <c r="AI189" s="27"/>
      <c r="AJ189" s="27" t="s">
        <v>71</v>
      </c>
      <c r="AK189" s="27"/>
      <c r="AL189" s="27" t="s">
        <v>71</v>
      </c>
      <c r="AM189" s="27"/>
      <c r="AN189" s="27" t="s">
        <v>71</v>
      </c>
      <c r="AO189" s="27"/>
      <c r="AP189" s="27" t="s">
        <v>71</v>
      </c>
      <c r="AQ189" s="27"/>
      <c r="AR189" s="27"/>
      <c r="AS189" s="11" t="s">
        <v>71</v>
      </c>
      <c r="AT189" s="52">
        <f>195000</f>
        <v>195000</v>
      </c>
      <c r="AU189" s="52"/>
      <c r="AV189" s="52"/>
      <c r="AW189" s="27" t="s">
        <v>71</v>
      </c>
      <c r="AX189" s="27"/>
      <c r="AY189" s="27" t="s">
        <v>71</v>
      </c>
      <c r="AZ189" s="27"/>
      <c r="BA189" s="27" t="s">
        <v>71</v>
      </c>
      <c r="BB189" s="27"/>
      <c r="BC189" s="27"/>
      <c r="BD189" s="27" t="s">
        <v>71</v>
      </c>
      <c r="BE189" s="27"/>
      <c r="BF189" s="11" t="s">
        <v>71</v>
      </c>
      <c r="BG189" s="11" t="s">
        <v>71</v>
      </c>
      <c r="BH189" s="11" t="s">
        <v>71</v>
      </c>
      <c r="BI189" s="11" t="s">
        <v>71</v>
      </c>
      <c r="BJ189" s="11" t="s">
        <v>71</v>
      </c>
      <c r="BK189" s="11" t="s">
        <v>71</v>
      </c>
      <c r="BL189" s="11" t="s">
        <v>71</v>
      </c>
      <c r="BM189" s="11" t="s">
        <v>71</v>
      </c>
      <c r="BN189" s="27" t="s">
        <v>71</v>
      </c>
      <c r="BO189" s="27"/>
      <c r="BP189" s="27"/>
      <c r="BQ189" s="12" t="s">
        <v>71</v>
      </c>
    </row>
    <row r="190" spans="1:69" s="1" customFormat="1" ht="13.5" customHeight="1">
      <c r="A190" s="53" t="s">
        <v>213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44" t="s">
        <v>180</v>
      </c>
      <c r="N190" s="44"/>
      <c r="O190" s="44"/>
      <c r="P190" s="61" t="s">
        <v>347</v>
      </c>
      <c r="Q190" s="61"/>
      <c r="R190" s="61"/>
      <c r="S190" s="61"/>
      <c r="T190" s="61"/>
      <c r="U190" s="52">
        <f>1000</f>
        <v>1000</v>
      </c>
      <c r="V190" s="52"/>
      <c r="W190" s="52"/>
      <c r="X190" s="27" t="s">
        <v>71</v>
      </c>
      <c r="Y190" s="27"/>
      <c r="Z190" s="27"/>
      <c r="AA190" s="27"/>
      <c r="AB190" s="52">
        <f>1000</f>
        <v>1000</v>
      </c>
      <c r="AC190" s="52"/>
      <c r="AD190" s="52"/>
      <c r="AE190" s="11" t="s">
        <v>71</v>
      </c>
      <c r="AF190" s="11" t="s">
        <v>71</v>
      </c>
      <c r="AG190" s="27" t="s">
        <v>71</v>
      </c>
      <c r="AH190" s="27"/>
      <c r="AI190" s="27"/>
      <c r="AJ190" s="27" t="s">
        <v>71</v>
      </c>
      <c r="AK190" s="27"/>
      <c r="AL190" s="27" t="s">
        <v>71</v>
      </c>
      <c r="AM190" s="27"/>
      <c r="AN190" s="27" t="s">
        <v>71</v>
      </c>
      <c r="AO190" s="27"/>
      <c r="AP190" s="27" t="s">
        <v>71</v>
      </c>
      <c r="AQ190" s="27"/>
      <c r="AR190" s="27"/>
      <c r="AS190" s="11" t="s">
        <v>71</v>
      </c>
      <c r="AT190" s="52">
        <f>1000</f>
        <v>1000</v>
      </c>
      <c r="AU190" s="52"/>
      <c r="AV190" s="52"/>
      <c r="AW190" s="27" t="s">
        <v>71</v>
      </c>
      <c r="AX190" s="27"/>
      <c r="AY190" s="27" t="s">
        <v>71</v>
      </c>
      <c r="AZ190" s="27"/>
      <c r="BA190" s="27" t="s">
        <v>71</v>
      </c>
      <c r="BB190" s="27"/>
      <c r="BC190" s="27"/>
      <c r="BD190" s="27" t="s">
        <v>71</v>
      </c>
      <c r="BE190" s="27"/>
      <c r="BF190" s="11" t="s">
        <v>71</v>
      </c>
      <c r="BG190" s="11" t="s">
        <v>71</v>
      </c>
      <c r="BH190" s="11" t="s">
        <v>71</v>
      </c>
      <c r="BI190" s="11" t="s">
        <v>71</v>
      </c>
      <c r="BJ190" s="11" t="s">
        <v>71</v>
      </c>
      <c r="BK190" s="11" t="s">
        <v>71</v>
      </c>
      <c r="BL190" s="11" t="s">
        <v>71</v>
      </c>
      <c r="BM190" s="11" t="s">
        <v>71</v>
      </c>
      <c r="BN190" s="27" t="s">
        <v>71</v>
      </c>
      <c r="BO190" s="27"/>
      <c r="BP190" s="27"/>
      <c r="BQ190" s="12" t="s">
        <v>71</v>
      </c>
    </row>
    <row r="191" spans="1:69" s="1" customFormat="1" ht="13.5" customHeight="1">
      <c r="A191" s="53" t="s">
        <v>348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44" t="s">
        <v>180</v>
      </c>
      <c r="N191" s="44"/>
      <c r="O191" s="44"/>
      <c r="P191" s="61" t="s">
        <v>349</v>
      </c>
      <c r="Q191" s="61"/>
      <c r="R191" s="61"/>
      <c r="S191" s="61"/>
      <c r="T191" s="61"/>
      <c r="U191" s="52">
        <f>250000</f>
        <v>250000</v>
      </c>
      <c r="V191" s="52"/>
      <c r="W191" s="52"/>
      <c r="X191" s="27" t="s">
        <v>71</v>
      </c>
      <c r="Y191" s="27"/>
      <c r="Z191" s="27"/>
      <c r="AA191" s="27"/>
      <c r="AB191" s="52">
        <f>250000</f>
        <v>250000</v>
      </c>
      <c r="AC191" s="52"/>
      <c r="AD191" s="52"/>
      <c r="AE191" s="11" t="s">
        <v>71</v>
      </c>
      <c r="AF191" s="11" t="s">
        <v>71</v>
      </c>
      <c r="AG191" s="27" t="s">
        <v>71</v>
      </c>
      <c r="AH191" s="27"/>
      <c r="AI191" s="27"/>
      <c r="AJ191" s="27" t="s">
        <v>71</v>
      </c>
      <c r="AK191" s="27"/>
      <c r="AL191" s="27" t="s">
        <v>71</v>
      </c>
      <c r="AM191" s="27"/>
      <c r="AN191" s="27" t="s">
        <v>71</v>
      </c>
      <c r="AO191" s="27"/>
      <c r="AP191" s="27" t="s">
        <v>71</v>
      </c>
      <c r="AQ191" s="27"/>
      <c r="AR191" s="27"/>
      <c r="AS191" s="11" t="s">
        <v>71</v>
      </c>
      <c r="AT191" s="52">
        <f>250000</f>
        <v>250000</v>
      </c>
      <c r="AU191" s="52"/>
      <c r="AV191" s="52"/>
      <c r="AW191" s="27" t="s">
        <v>71</v>
      </c>
      <c r="AX191" s="27"/>
      <c r="AY191" s="27" t="s">
        <v>71</v>
      </c>
      <c r="AZ191" s="27"/>
      <c r="BA191" s="27" t="s">
        <v>71</v>
      </c>
      <c r="BB191" s="27"/>
      <c r="BC191" s="27"/>
      <c r="BD191" s="27" t="s">
        <v>71</v>
      </c>
      <c r="BE191" s="27"/>
      <c r="BF191" s="11" t="s">
        <v>71</v>
      </c>
      <c r="BG191" s="11" t="s">
        <v>71</v>
      </c>
      <c r="BH191" s="11" t="s">
        <v>71</v>
      </c>
      <c r="BI191" s="11" t="s">
        <v>71</v>
      </c>
      <c r="BJ191" s="11" t="s">
        <v>71</v>
      </c>
      <c r="BK191" s="11" t="s">
        <v>71</v>
      </c>
      <c r="BL191" s="11" t="s">
        <v>71</v>
      </c>
      <c r="BM191" s="11" t="s">
        <v>71</v>
      </c>
      <c r="BN191" s="27" t="s">
        <v>71</v>
      </c>
      <c r="BO191" s="27"/>
      <c r="BP191" s="27"/>
      <c r="BQ191" s="12" t="s">
        <v>71</v>
      </c>
    </row>
    <row r="192" spans="1:69" s="1" customFormat="1" ht="24" customHeight="1">
      <c r="A192" s="53" t="s">
        <v>199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44" t="s">
        <v>180</v>
      </c>
      <c r="N192" s="44"/>
      <c r="O192" s="44"/>
      <c r="P192" s="61" t="s">
        <v>350</v>
      </c>
      <c r="Q192" s="61"/>
      <c r="R192" s="61"/>
      <c r="S192" s="61"/>
      <c r="T192" s="61"/>
      <c r="U192" s="52">
        <f>250000</f>
        <v>250000</v>
      </c>
      <c r="V192" s="52"/>
      <c r="W192" s="52"/>
      <c r="X192" s="27" t="s">
        <v>71</v>
      </c>
      <c r="Y192" s="27"/>
      <c r="Z192" s="27"/>
      <c r="AA192" s="27"/>
      <c r="AB192" s="52">
        <f>250000</f>
        <v>250000</v>
      </c>
      <c r="AC192" s="52"/>
      <c r="AD192" s="52"/>
      <c r="AE192" s="11" t="s">
        <v>71</v>
      </c>
      <c r="AF192" s="11" t="s">
        <v>71</v>
      </c>
      <c r="AG192" s="27" t="s">
        <v>71</v>
      </c>
      <c r="AH192" s="27"/>
      <c r="AI192" s="27"/>
      <c r="AJ192" s="27" t="s">
        <v>71</v>
      </c>
      <c r="AK192" s="27"/>
      <c r="AL192" s="27" t="s">
        <v>71</v>
      </c>
      <c r="AM192" s="27"/>
      <c r="AN192" s="27" t="s">
        <v>71</v>
      </c>
      <c r="AO192" s="27"/>
      <c r="AP192" s="27" t="s">
        <v>71</v>
      </c>
      <c r="AQ192" s="27"/>
      <c r="AR192" s="27"/>
      <c r="AS192" s="11" t="s">
        <v>71</v>
      </c>
      <c r="AT192" s="52">
        <f>250000</f>
        <v>250000</v>
      </c>
      <c r="AU192" s="52"/>
      <c r="AV192" s="52"/>
      <c r="AW192" s="27" t="s">
        <v>71</v>
      </c>
      <c r="AX192" s="27"/>
      <c r="AY192" s="27" t="s">
        <v>71</v>
      </c>
      <c r="AZ192" s="27"/>
      <c r="BA192" s="27" t="s">
        <v>71</v>
      </c>
      <c r="BB192" s="27"/>
      <c r="BC192" s="27"/>
      <c r="BD192" s="27" t="s">
        <v>71</v>
      </c>
      <c r="BE192" s="27"/>
      <c r="BF192" s="11" t="s">
        <v>71</v>
      </c>
      <c r="BG192" s="11" t="s">
        <v>71</v>
      </c>
      <c r="BH192" s="11" t="s">
        <v>71</v>
      </c>
      <c r="BI192" s="11" t="s">
        <v>71</v>
      </c>
      <c r="BJ192" s="11" t="s">
        <v>71</v>
      </c>
      <c r="BK192" s="11" t="s">
        <v>71</v>
      </c>
      <c r="BL192" s="11" t="s">
        <v>71</v>
      </c>
      <c r="BM192" s="11" t="s">
        <v>71</v>
      </c>
      <c r="BN192" s="27" t="s">
        <v>71</v>
      </c>
      <c r="BO192" s="27"/>
      <c r="BP192" s="27"/>
      <c r="BQ192" s="12" t="s">
        <v>71</v>
      </c>
    </row>
    <row r="193" spans="1:69" s="1" customFormat="1" ht="24" customHeight="1">
      <c r="A193" s="53" t="s">
        <v>201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44" t="s">
        <v>180</v>
      </c>
      <c r="N193" s="44"/>
      <c r="O193" s="44"/>
      <c r="P193" s="61" t="s">
        <v>351</v>
      </c>
      <c r="Q193" s="61"/>
      <c r="R193" s="61"/>
      <c r="S193" s="61"/>
      <c r="T193" s="61"/>
      <c r="U193" s="52">
        <f>250000</f>
        <v>250000</v>
      </c>
      <c r="V193" s="52"/>
      <c r="W193" s="52"/>
      <c r="X193" s="27" t="s">
        <v>71</v>
      </c>
      <c r="Y193" s="27"/>
      <c r="Z193" s="27"/>
      <c r="AA193" s="27"/>
      <c r="AB193" s="52">
        <f>250000</f>
        <v>250000</v>
      </c>
      <c r="AC193" s="52"/>
      <c r="AD193" s="52"/>
      <c r="AE193" s="11" t="s">
        <v>71</v>
      </c>
      <c r="AF193" s="11" t="s">
        <v>71</v>
      </c>
      <c r="AG193" s="27" t="s">
        <v>71</v>
      </c>
      <c r="AH193" s="27"/>
      <c r="AI193" s="27"/>
      <c r="AJ193" s="27" t="s">
        <v>71</v>
      </c>
      <c r="AK193" s="27"/>
      <c r="AL193" s="27" t="s">
        <v>71</v>
      </c>
      <c r="AM193" s="27"/>
      <c r="AN193" s="27" t="s">
        <v>71</v>
      </c>
      <c r="AO193" s="27"/>
      <c r="AP193" s="27" t="s">
        <v>71</v>
      </c>
      <c r="AQ193" s="27"/>
      <c r="AR193" s="27"/>
      <c r="AS193" s="11" t="s">
        <v>71</v>
      </c>
      <c r="AT193" s="52">
        <f>250000</f>
        <v>250000</v>
      </c>
      <c r="AU193" s="52"/>
      <c r="AV193" s="52"/>
      <c r="AW193" s="27" t="s">
        <v>71</v>
      </c>
      <c r="AX193" s="27"/>
      <c r="AY193" s="27" t="s">
        <v>71</v>
      </c>
      <c r="AZ193" s="27"/>
      <c r="BA193" s="27" t="s">
        <v>71</v>
      </c>
      <c r="BB193" s="27"/>
      <c r="BC193" s="27"/>
      <c r="BD193" s="27" t="s">
        <v>71</v>
      </c>
      <c r="BE193" s="27"/>
      <c r="BF193" s="11" t="s">
        <v>71</v>
      </c>
      <c r="BG193" s="11" t="s">
        <v>71</v>
      </c>
      <c r="BH193" s="11" t="s">
        <v>71</v>
      </c>
      <c r="BI193" s="11" t="s">
        <v>71</v>
      </c>
      <c r="BJ193" s="11" t="s">
        <v>71</v>
      </c>
      <c r="BK193" s="11" t="s">
        <v>71</v>
      </c>
      <c r="BL193" s="11" t="s">
        <v>71</v>
      </c>
      <c r="BM193" s="11" t="s">
        <v>71</v>
      </c>
      <c r="BN193" s="27" t="s">
        <v>71</v>
      </c>
      <c r="BO193" s="27"/>
      <c r="BP193" s="27"/>
      <c r="BQ193" s="12" t="s">
        <v>71</v>
      </c>
    </row>
    <row r="194" spans="1:69" s="1" customFormat="1" ht="13.5" customHeight="1">
      <c r="A194" s="53" t="s">
        <v>203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44" t="s">
        <v>180</v>
      </c>
      <c r="N194" s="44"/>
      <c r="O194" s="44"/>
      <c r="P194" s="61" t="s">
        <v>352</v>
      </c>
      <c r="Q194" s="61"/>
      <c r="R194" s="61"/>
      <c r="S194" s="61"/>
      <c r="T194" s="61"/>
      <c r="U194" s="52">
        <f>250000</f>
        <v>250000</v>
      </c>
      <c r="V194" s="52"/>
      <c r="W194" s="52"/>
      <c r="X194" s="27" t="s">
        <v>71</v>
      </c>
      <c r="Y194" s="27"/>
      <c r="Z194" s="27"/>
      <c r="AA194" s="27"/>
      <c r="AB194" s="52">
        <f>250000</f>
        <v>250000</v>
      </c>
      <c r="AC194" s="52"/>
      <c r="AD194" s="52"/>
      <c r="AE194" s="11" t="s">
        <v>71</v>
      </c>
      <c r="AF194" s="11" t="s">
        <v>71</v>
      </c>
      <c r="AG194" s="27" t="s">
        <v>71</v>
      </c>
      <c r="AH194" s="27"/>
      <c r="AI194" s="27"/>
      <c r="AJ194" s="27" t="s">
        <v>71</v>
      </c>
      <c r="AK194" s="27"/>
      <c r="AL194" s="27" t="s">
        <v>71</v>
      </c>
      <c r="AM194" s="27"/>
      <c r="AN194" s="27" t="s">
        <v>71</v>
      </c>
      <c r="AO194" s="27"/>
      <c r="AP194" s="27" t="s">
        <v>71</v>
      </c>
      <c r="AQ194" s="27"/>
      <c r="AR194" s="27"/>
      <c r="AS194" s="11" t="s">
        <v>71</v>
      </c>
      <c r="AT194" s="52">
        <f>250000</f>
        <v>250000</v>
      </c>
      <c r="AU194" s="52"/>
      <c r="AV194" s="52"/>
      <c r="AW194" s="27" t="s">
        <v>71</v>
      </c>
      <c r="AX194" s="27"/>
      <c r="AY194" s="27" t="s">
        <v>71</v>
      </c>
      <c r="AZ194" s="27"/>
      <c r="BA194" s="27" t="s">
        <v>71</v>
      </c>
      <c r="BB194" s="27"/>
      <c r="BC194" s="27"/>
      <c r="BD194" s="27" t="s">
        <v>71</v>
      </c>
      <c r="BE194" s="27"/>
      <c r="BF194" s="11" t="s">
        <v>71</v>
      </c>
      <c r="BG194" s="11" t="s">
        <v>71</v>
      </c>
      <c r="BH194" s="11" t="s">
        <v>71</v>
      </c>
      <c r="BI194" s="11" t="s">
        <v>71</v>
      </c>
      <c r="BJ194" s="11" t="s">
        <v>71</v>
      </c>
      <c r="BK194" s="11" t="s">
        <v>71</v>
      </c>
      <c r="BL194" s="11" t="s">
        <v>71</v>
      </c>
      <c r="BM194" s="11" t="s">
        <v>71</v>
      </c>
      <c r="BN194" s="27" t="s">
        <v>71</v>
      </c>
      <c r="BO194" s="27"/>
      <c r="BP194" s="27"/>
      <c r="BQ194" s="12" t="s">
        <v>71</v>
      </c>
    </row>
    <row r="195" spans="1:69" s="1" customFormat="1" ht="27" customHeight="1">
      <c r="A195" s="59" t="s">
        <v>353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60" t="s">
        <v>354</v>
      </c>
      <c r="N195" s="60"/>
      <c r="O195" s="60"/>
      <c r="P195" s="60" t="s">
        <v>70</v>
      </c>
      <c r="Q195" s="60"/>
      <c r="R195" s="60"/>
      <c r="S195" s="60"/>
      <c r="T195" s="60"/>
      <c r="U195" s="57">
        <f>-22043390</f>
        <v>-22043390</v>
      </c>
      <c r="V195" s="57"/>
      <c r="W195" s="57"/>
      <c r="X195" s="58" t="s">
        <v>71</v>
      </c>
      <c r="Y195" s="58"/>
      <c r="Z195" s="58"/>
      <c r="AA195" s="58"/>
      <c r="AB195" s="57">
        <f>-22043390</f>
        <v>-22043390</v>
      </c>
      <c r="AC195" s="57"/>
      <c r="AD195" s="57"/>
      <c r="AE195" s="14">
        <f>22043390</f>
        <v>22043390</v>
      </c>
      <c r="AF195" s="15" t="s">
        <v>71</v>
      </c>
      <c r="AG195" s="58" t="s">
        <v>71</v>
      </c>
      <c r="AH195" s="58"/>
      <c r="AI195" s="58"/>
      <c r="AJ195" s="58" t="s">
        <v>71</v>
      </c>
      <c r="AK195" s="58"/>
      <c r="AL195" s="58" t="s">
        <v>71</v>
      </c>
      <c r="AM195" s="58"/>
      <c r="AN195" s="58" t="s">
        <v>71</v>
      </c>
      <c r="AO195" s="58"/>
      <c r="AP195" s="58" t="s">
        <v>71</v>
      </c>
      <c r="AQ195" s="58"/>
      <c r="AR195" s="58"/>
      <c r="AS195" s="15" t="s">
        <v>71</v>
      </c>
      <c r="AT195" s="57">
        <f>0</f>
        <v>0</v>
      </c>
      <c r="AU195" s="57"/>
      <c r="AV195" s="57"/>
      <c r="AW195" s="58" t="s">
        <v>71</v>
      </c>
      <c r="AX195" s="58"/>
      <c r="AY195" s="57">
        <f>309307.98</f>
        <v>309307.98</v>
      </c>
      <c r="AZ195" s="57"/>
      <c r="BA195" s="58" t="s">
        <v>71</v>
      </c>
      <c r="BB195" s="58"/>
      <c r="BC195" s="58"/>
      <c r="BD195" s="57">
        <f>309307.98</f>
        <v>309307.98</v>
      </c>
      <c r="BE195" s="57"/>
      <c r="BF195" s="14">
        <f>1099000</f>
        <v>1099000</v>
      </c>
      <c r="BG195" s="15" t="s">
        <v>71</v>
      </c>
      <c r="BH195" s="15" t="s">
        <v>71</v>
      </c>
      <c r="BI195" s="15" t="s">
        <v>71</v>
      </c>
      <c r="BJ195" s="15" t="s">
        <v>71</v>
      </c>
      <c r="BK195" s="15" t="s">
        <v>71</v>
      </c>
      <c r="BL195" s="15" t="s">
        <v>71</v>
      </c>
      <c r="BM195" s="15" t="s">
        <v>71</v>
      </c>
      <c r="BN195" s="57">
        <f>1408307.98</f>
        <v>1408307.98</v>
      </c>
      <c r="BO195" s="57"/>
      <c r="BP195" s="57"/>
      <c r="BQ195" s="16" t="s">
        <v>71</v>
      </c>
    </row>
    <row r="196" spans="1:69" s="1" customFormat="1" ht="13.5" customHeight="1">
      <c r="A196" s="19" t="s">
        <v>9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</row>
    <row r="197" spans="1:69" s="1" customFormat="1" ht="15.75" customHeight="1">
      <c r="A197" s="49" t="s">
        <v>355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</row>
    <row r="198" spans="1:69" s="1" customFormat="1" ht="28.5" customHeight="1">
      <c r="A198" s="47" t="s">
        <v>21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 t="s">
        <v>22</v>
      </c>
      <c r="N198" s="47"/>
      <c r="O198" s="47"/>
      <c r="P198" s="47" t="s">
        <v>23</v>
      </c>
      <c r="Q198" s="47"/>
      <c r="R198" s="47"/>
      <c r="S198" s="47"/>
      <c r="T198" s="47"/>
      <c r="U198" s="47" t="s">
        <v>24</v>
      </c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 t="s">
        <v>38</v>
      </c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</row>
    <row r="199" spans="1:69" s="1" customFormat="1" ht="126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56" t="s">
        <v>25</v>
      </c>
      <c r="V199" s="56"/>
      <c r="W199" s="56"/>
      <c r="X199" s="56" t="s">
        <v>26</v>
      </c>
      <c r="Y199" s="56"/>
      <c r="Z199" s="56"/>
      <c r="AA199" s="56"/>
      <c r="AB199" s="56" t="s">
        <v>27</v>
      </c>
      <c r="AC199" s="56"/>
      <c r="AD199" s="56"/>
      <c r="AE199" s="6" t="s">
        <v>28</v>
      </c>
      <c r="AF199" s="6" t="s">
        <v>29</v>
      </c>
      <c r="AG199" s="56" t="s">
        <v>30</v>
      </c>
      <c r="AH199" s="56"/>
      <c r="AI199" s="56"/>
      <c r="AJ199" s="56" t="s">
        <v>31</v>
      </c>
      <c r="AK199" s="56"/>
      <c r="AL199" s="56" t="s">
        <v>32</v>
      </c>
      <c r="AM199" s="56"/>
      <c r="AN199" s="56" t="s">
        <v>33</v>
      </c>
      <c r="AO199" s="56"/>
      <c r="AP199" s="56" t="s">
        <v>34</v>
      </c>
      <c r="AQ199" s="56"/>
      <c r="AR199" s="56"/>
      <c r="AS199" s="6" t="s">
        <v>35</v>
      </c>
      <c r="AT199" s="56" t="s">
        <v>36</v>
      </c>
      <c r="AU199" s="56"/>
      <c r="AV199" s="56"/>
      <c r="AW199" s="56" t="s">
        <v>37</v>
      </c>
      <c r="AX199" s="56"/>
      <c r="AY199" s="56" t="s">
        <v>25</v>
      </c>
      <c r="AZ199" s="56"/>
      <c r="BA199" s="56" t="s">
        <v>26</v>
      </c>
      <c r="BB199" s="56"/>
      <c r="BC199" s="56"/>
      <c r="BD199" s="56" t="s">
        <v>27</v>
      </c>
      <c r="BE199" s="56"/>
      <c r="BF199" s="6" t="s">
        <v>28</v>
      </c>
      <c r="BG199" s="6" t="s">
        <v>29</v>
      </c>
      <c r="BH199" s="6" t="s">
        <v>30</v>
      </c>
      <c r="BI199" s="6" t="s">
        <v>31</v>
      </c>
      <c r="BJ199" s="6" t="s">
        <v>32</v>
      </c>
      <c r="BK199" s="6" t="s">
        <v>33</v>
      </c>
      <c r="BL199" s="6" t="s">
        <v>34</v>
      </c>
      <c r="BM199" s="6" t="s">
        <v>35</v>
      </c>
      <c r="BN199" s="56" t="s">
        <v>36</v>
      </c>
      <c r="BO199" s="56"/>
      <c r="BP199" s="56"/>
      <c r="BQ199" s="6" t="s">
        <v>37</v>
      </c>
    </row>
    <row r="200" spans="1:69" s="1" customFormat="1" ht="13.5" customHeight="1">
      <c r="A200" s="47" t="s">
        <v>39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 t="s">
        <v>40</v>
      </c>
      <c r="N200" s="47"/>
      <c r="O200" s="47"/>
      <c r="P200" s="47" t="s">
        <v>41</v>
      </c>
      <c r="Q200" s="47"/>
      <c r="R200" s="47"/>
      <c r="S200" s="47"/>
      <c r="T200" s="47"/>
      <c r="U200" s="47" t="s">
        <v>42</v>
      </c>
      <c r="V200" s="47"/>
      <c r="W200" s="47"/>
      <c r="X200" s="47" t="s">
        <v>43</v>
      </c>
      <c r="Y200" s="47"/>
      <c r="Z200" s="47"/>
      <c r="AA200" s="47"/>
      <c r="AB200" s="47" t="s">
        <v>44</v>
      </c>
      <c r="AC200" s="47"/>
      <c r="AD200" s="47"/>
      <c r="AE200" s="2" t="s">
        <v>45</v>
      </c>
      <c r="AF200" s="2" t="s">
        <v>46</v>
      </c>
      <c r="AG200" s="47" t="s">
        <v>47</v>
      </c>
      <c r="AH200" s="47"/>
      <c r="AI200" s="47"/>
      <c r="AJ200" s="47" t="s">
        <v>48</v>
      </c>
      <c r="AK200" s="47"/>
      <c r="AL200" s="47" t="s">
        <v>49</v>
      </c>
      <c r="AM200" s="47"/>
      <c r="AN200" s="47" t="s">
        <v>50</v>
      </c>
      <c r="AO200" s="47"/>
      <c r="AP200" s="47" t="s">
        <v>51</v>
      </c>
      <c r="AQ200" s="47"/>
      <c r="AR200" s="47"/>
      <c r="AS200" s="2" t="s">
        <v>52</v>
      </c>
      <c r="AT200" s="47" t="s">
        <v>53</v>
      </c>
      <c r="AU200" s="47"/>
      <c r="AV200" s="47"/>
      <c r="AW200" s="47" t="s">
        <v>54</v>
      </c>
      <c r="AX200" s="47"/>
      <c r="AY200" s="47" t="s">
        <v>55</v>
      </c>
      <c r="AZ200" s="47"/>
      <c r="BA200" s="47" t="s">
        <v>56</v>
      </c>
      <c r="BB200" s="47"/>
      <c r="BC200" s="47"/>
      <c r="BD200" s="47" t="s">
        <v>57</v>
      </c>
      <c r="BE200" s="47"/>
      <c r="BF200" s="2" t="s">
        <v>58</v>
      </c>
      <c r="BG200" s="2" t="s">
        <v>59</v>
      </c>
      <c r="BH200" s="2" t="s">
        <v>60</v>
      </c>
      <c r="BI200" s="2" t="s">
        <v>61</v>
      </c>
      <c r="BJ200" s="2" t="s">
        <v>62</v>
      </c>
      <c r="BK200" s="2" t="s">
        <v>63</v>
      </c>
      <c r="BL200" s="2" t="s">
        <v>64</v>
      </c>
      <c r="BM200" s="2" t="s">
        <v>65</v>
      </c>
      <c r="BN200" s="47" t="s">
        <v>66</v>
      </c>
      <c r="BO200" s="47"/>
      <c r="BP200" s="47"/>
      <c r="BQ200" s="2" t="s">
        <v>67</v>
      </c>
    </row>
    <row r="201" spans="1:69" s="1" customFormat="1" ht="27" customHeight="1">
      <c r="A201" s="53" t="s">
        <v>356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 t="s">
        <v>357</v>
      </c>
      <c r="N201" s="55"/>
      <c r="O201" s="55"/>
      <c r="P201" s="55" t="s">
        <v>70</v>
      </c>
      <c r="Q201" s="55"/>
      <c r="R201" s="55"/>
      <c r="S201" s="55"/>
      <c r="T201" s="55"/>
      <c r="U201" s="54">
        <f>22043390</f>
        <v>22043390</v>
      </c>
      <c r="V201" s="54"/>
      <c r="W201" s="54"/>
      <c r="X201" s="42" t="s">
        <v>71</v>
      </c>
      <c r="Y201" s="42"/>
      <c r="Z201" s="42"/>
      <c r="AA201" s="42"/>
      <c r="AB201" s="54">
        <f>22043390</f>
        <v>22043390</v>
      </c>
      <c r="AC201" s="54"/>
      <c r="AD201" s="54"/>
      <c r="AE201" s="7">
        <f>-22043390</f>
        <v>-22043390</v>
      </c>
      <c r="AF201" s="8" t="s">
        <v>71</v>
      </c>
      <c r="AG201" s="42" t="s">
        <v>71</v>
      </c>
      <c r="AH201" s="42"/>
      <c r="AI201" s="42"/>
      <c r="AJ201" s="42" t="s">
        <v>71</v>
      </c>
      <c r="AK201" s="42"/>
      <c r="AL201" s="42" t="s">
        <v>71</v>
      </c>
      <c r="AM201" s="42"/>
      <c r="AN201" s="42" t="s">
        <v>71</v>
      </c>
      <c r="AO201" s="42"/>
      <c r="AP201" s="42" t="s">
        <v>71</v>
      </c>
      <c r="AQ201" s="42"/>
      <c r="AR201" s="42"/>
      <c r="AS201" s="8" t="s">
        <v>71</v>
      </c>
      <c r="AT201" s="54">
        <f>0</f>
        <v>0</v>
      </c>
      <c r="AU201" s="54"/>
      <c r="AV201" s="54"/>
      <c r="AW201" s="42" t="s">
        <v>71</v>
      </c>
      <c r="AX201" s="42"/>
      <c r="AY201" s="54">
        <f>-309307.98</f>
        <v>-309307.98</v>
      </c>
      <c r="AZ201" s="54"/>
      <c r="BA201" s="42" t="s">
        <v>71</v>
      </c>
      <c r="BB201" s="42"/>
      <c r="BC201" s="42"/>
      <c r="BD201" s="54">
        <f>-309307.98</f>
        <v>-309307.98</v>
      </c>
      <c r="BE201" s="54"/>
      <c r="BF201" s="7">
        <f>-1099000</f>
        <v>-1099000</v>
      </c>
      <c r="BG201" s="8" t="s">
        <v>71</v>
      </c>
      <c r="BH201" s="8" t="s">
        <v>71</v>
      </c>
      <c r="BI201" s="8" t="s">
        <v>71</v>
      </c>
      <c r="BJ201" s="8" t="s">
        <v>71</v>
      </c>
      <c r="BK201" s="8" t="s">
        <v>71</v>
      </c>
      <c r="BL201" s="8" t="s">
        <v>71</v>
      </c>
      <c r="BM201" s="8" t="s">
        <v>71</v>
      </c>
      <c r="BN201" s="54">
        <f>-1408307.98</f>
        <v>-1408307.98</v>
      </c>
      <c r="BO201" s="54"/>
      <c r="BP201" s="54"/>
      <c r="BQ201" s="9" t="s">
        <v>71</v>
      </c>
    </row>
    <row r="202" spans="1:69" s="1" customFormat="1" ht="24" customHeight="1">
      <c r="A202" s="53" t="s">
        <v>358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44" t="s">
        <v>359</v>
      </c>
      <c r="N202" s="44"/>
      <c r="O202" s="44"/>
      <c r="P202" s="44" t="s">
        <v>70</v>
      </c>
      <c r="Q202" s="44"/>
      <c r="R202" s="44"/>
      <c r="S202" s="44"/>
      <c r="T202" s="44"/>
      <c r="U202" s="27" t="s">
        <v>71</v>
      </c>
      <c r="V202" s="27"/>
      <c r="W202" s="27"/>
      <c r="X202" s="27" t="s">
        <v>71</v>
      </c>
      <c r="Y202" s="27"/>
      <c r="Z202" s="27"/>
      <c r="AA202" s="27"/>
      <c r="AB202" s="27" t="s">
        <v>71</v>
      </c>
      <c r="AC202" s="27"/>
      <c r="AD202" s="27"/>
      <c r="AE202" s="11" t="s">
        <v>71</v>
      </c>
      <c r="AF202" s="11" t="s">
        <v>71</v>
      </c>
      <c r="AG202" s="27" t="s">
        <v>71</v>
      </c>
      <c r="AH202" s="27"/>
      <c r="AI202" s="27"/>
      <c r="AJ202" s="27" t="s">
        <v>71</v>
      </c>
      <c r="AK202" s="27"/>
      <c r="AL202" s="27" t="s">
        <v>71</v>
      </c>
      <c r="AM202" s="27"/>
      <c r="AN202" s="27" t="s">
        <v>71</v>
      </c>
      <c r="AO202" s="27"/>
      <c r="AP202" s="27" t="s">
        <v>71</v>
      </c>
      <c r="AQ202" s="27"/>
      <c r="AR202" s="27"/>
      <c r="AS202" s="11" t="s">
        <v>71</v>
      </c>
      <c r="AT202" s="27" t="s">
        <v>71</v>
      </c>
      <c r="AU202" s="27"/>
      <c r="AV202" s="27"/>
      <c r="AW202" s="27" t="s">
        <v>71</v>
      </c>
      <c r="AX202" s="27"/>
      <c r="AY202" s="27" t="s">
        <v>71</v>
      </c>
      <c r="AZ202" s="27"/>
      <c r="BA202" s="27" t="s">
        <v>71</v>
      </c>
      <c r="BB202" s="27"/>
      <c r="BC202" s="27"/>
      <c r="BD202" s="27" t="s">
        <v>71</v>
      </c>
      <c r="BE202" s="27"/>
      <c r="BF202" s="11" t="s">
        <v>71</v>
      </c>
      <c r="BG202" s="11" t="s">
        <v>71</v>
      </c>
      <c r="BH202" s="11" t="s">
        <v>71</v>
      </c>
      <c r="BI202" s="11" t="s">
        <v>71</v>
      </c>
      <c r="BJ202" s="11" t="s">
        <v>71</v>
      </c>
      <c r="BK202" s="11" t="s">
        <v>71</v>
      </c>
      <c r="BL202" s="11" t="s">
        <v>71</v>
      </c>
      <c r="BM202" s="11" t="s">
        <v>71</v>
      </c>
      <c r="BN202" s="27" t="s">
        <v>71</v>
      </c>
      <c r="BO202" s="27"/>
      <c r="BP202" s="27"/>
      <c r="BQ202" s="12" t="s">
        <v>71</v>
      </c>
    </row>
    <row r="203" spans="1:69" s="1" customFormat="1" ht="13.5" customHeight="1">
      <c r="A203" s="53" t="s">
        <v>9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44" t="s">
        <v>359</v>
      </c>
      <c r="N203" s="44"/>
      <c r="O203" s="44"/>
      <c r="P203" s="44" t="s">
        <v>9</v>
      </c>
      <c r="Q203" s="44"/>
      <c r="R203" s="44"/>
      <c r="S203" s="44"/>
      <c r="T203" s="44"/>
      <c r="U203" s="27" t="s">
        <v>71</v>
      </c>
      <c r="V203" s="27"/>
      <c r="W203" s="27"/>
      <c r="X203" s="27" t="s">
        <v>71</v>
      </c>
      <c r="Y203" s="27"/>
      <c r="Z203" s="27"/>
      <c r="AA203" s="27"/>
      <c r="AB203" s="27" t="s">
        <v>71</v>
      </c>
      <c r="AC203" s="27"/>
      <c r="AD203" s="27"/>
      <c r="AE203" s="11" t="s">
        <v>71</v>
      </c>
      <c r="AF203" s="11" t="s">
        <v>71</v>
      </c>
      <c r="AG203" s="27" t="s">
        <v>71</v>
      </c>
      <c r="AH203" s="27"/>
      <c r="AI203" s="27"/>
      <c r="AJ203" s="27" t="s">
        <v>71</v>
      </c>
      <c r="AK203" s="27"/>
      <c r="AL203" s="27" t="s">
        <v>71</v>
      </c>
      <c r="AM203" s="27"/>
      <c r="AN203" s="27" t="s">
        <v>71</v>
      </c>
      <c r="AO203" s="27"/>
      <c r="AP203" s="27" t="s">
        <v>71</v>
      </c>
      <c r="AQ203" s="27"/>
      <c r="AR203" s="27"/>
      <c r="AS203" s="11" t="s">
        <v>71</v>
      </c>
      <c r="AT203" s="27" t="s">
        <v>71</v>
      </c>
      <c r="AU203" s="27"/>
      <c r="AV203" s="27"/>
      <c r="AW203" s="27" t="s">
        <v>71</v>
      </c>
      <c r="AX203" s="27"/>
      <c r="AY203" s="27" t="s">
        <v>71</v>
      </c>
      <c r="AZ203" s="27"/>
      <c r="BA203" s="27" t="s">
        <v>71</v>
      </c>
      <c r="BB203" s="27"/>
      <c r="BC203" s="27"/>
      <c r="BD203" s="27" t="s">
        <v>71</v>
      </c>
      <c r="BE203" s="27"/>
      <c r="BF203" s="11" t="s">
        <v>71</v>
      </c>
      <c r="BG203" s="11" t="s">
        <v>71</v>
      </c>
      <c r="BH203" s="11" t="s">
        <v>71</v>
      </c>
      <c r="BI203" s="11" t="s">
        <v>71</v>
      </c>
      <c r="BJ203" s="11" t="s">
        <v>71</v>
      </c>
      <c r="BK203" s="11" t="s">
        <v>71</v>
      </c>
      <c r="BL203" s="11" t="s">
        <v>71</v>
      </c>
      <c r="BM203" s="11" t="s">
        <v>71</v>
      </c>
      <c r="BN203" s="27" t="s">
        <v>71</v>
      </c>
      <c r="BO203" s="27"/>
      <c r="BP203" s="27"/>
      <c r="BQ203" s="12" t="s">
        <v>71</v>
      </c>
    </row>
    <row r="204" spans="1:69" s="1" customFormat="1" ht="24" customHeight="1">
      <c r="A204" s="53" t="s">
        <v>360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44" t="s">
        <v>361</v>
      </c>
      <c r="N204" s="44"/>
      <c r="O204" s="44"/>
      <c r="P204" s="44" t="s">
        <v>70</v>
      </c>
      <c r="Q204" s="44"/>
      <c r="R204" s="44"/>
      <c r="S204" s="44"/>
      <c r="T204" s="44"/>
      <c r="U204" s="27" t="s">
        <v>71</v>
      </c>
      <c r="V204" s="27"/>
      <c r="W204" s="27"/>
      <c r="X204" s="27" t="s">
        <v>71</v>
      </c>
      <c r="Y204" s="27"/>
      <c r="Z204" s="27"/>
      <c r="AA204" s="27"/>
      <c r="AB204" s="27" t="s">
        <v>71</v>
      </c>
      <c r="AC204" s="27"/>
      <c r="AD204" s="27"/>
      <c r="AE204" s="11" t="s">
        <v>71</v>
      </c>
      <c r="AF204" s="11" t="s">
        <v>71</v>
      </c>
      <c r="AG204" s="27" t="s">
        <v>71</v>
      </c>
      <c r="AH204" s="27"/>
      <c r="AI204" s="27"/>
      <c r="AJ204" s="27" t="s">
        <v>71</v>
      </c>
      <c r="AK204" s="27"/>
      <c r="AL204" s="27" t="s">
        <v>71</v>
      </c>
      <c r="AM204" s="27"/>
      <c r="AN204" s="27" t="s">
        <v>71</v>
      </c>
      <c r="AO204" s="27"/>
      <c r="AP204" s="27" t="s">
        <v>71</v>
      </c>
      <c r="AQ204" s="27"/>
      <c r="AR204" s="27"/>
      <c r="AS204" s="11" t="s">
        <v>71</v>
      </c>
      <c r="AT204" s="27" t="s">
        <v>71</v>
      </c>
      <c r="AU204" s="27"/>
      <c r="AV204" s="27"/>
      <c r="AW204" s="27" t="s">
        <v>71</v>
      </c>
      <c r="AX204" s="27"/>
      <c r="AY204" s="27" t="s">
        <v>71</v>
      </c>
      <c r="AZ204" s="27"/>
      <c r="BA204" s="27" t="s">
        <v>71</v>
      </c>
      <c r="BB204" s="27"/>
      <c r="BC204" s="27"/>
      <c r="BD204" s="27" t="s">
        <v>71</v>
      </c>
      <c r="BE204" s="27"/>
      <c r="BF204" s="11" t="s">
        <v>71</v>
      </c>
      <c r="BG204" s="11" t="s">
        <v>71</v>
      </c>
      <c r="BH204" s="11" t="s">
        <v>71</v>
      </c>
      <c r="BI204" s="11" t="s">
        <v>71</v>
      </c>
      <c r="BJ204" s="11" t="s">
        <v>71</v>
      </c>
      <c r="BK204" s="11" t="s">
        <v>71</v>
      </c>
      <c r="BL204" s="11" t="s">
        <v>71</v>
      </c>
      <c r="BM204" s="11" t="s">
        <v>71</v>
      </c>
      <c r="BN204" s="27" t="s">
        <v>71</v>
      </c>
      <c r="BO204" s="27"/>
      <c r="BP204" s="27"/>
      <c r="BQ204" s="12" t="s">
        <v>71</v>
      </c>
    </row>
    <row r="205" spans="1:69" s="1" customFormat="1" ht="13.5" customHeight="1">
      <c r="A205" s="53" t="s">
        <v>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44" t="s">
        <v>361</v>
      </c>
      <c r="N205" s="44"/>
      <c r="O205" s="44"/>
      <c r="P205" s="44" t="s">
        <v>9</v>
      </c>
      <c r="Q205" s="44"/>
      <c r="R205" s="44"/>
      <c r="S205" s="44"/>
      <c r="T205" s="44"/>
      <c r="U205" s="27" t="s">
        <v>71</v>
      </c>
      <c r="V205" s="27"/>
      <c r="W205" s="27"/>
      <c r="X205" s="27" t="s">
        <v>71</v>
      </c>
      <c r="Y205" s="27"/>
      <c r="Z205" s="27"/>
      <c r="AA205" s="27"/>
      <c r="AB205" s="27" t="s">
        <v>71</v>
      </c>
      <c r="AC205" s="27"/>
      <c r="AD205" s="27"/>
      <c r="AE205" s="11" t="s">
        <v>71</v>
      </c>
      <c r="AF205" s="11" t="s">
        <v>71</v>
      </c>
      <c r="AG205" s="27" t="s">
        <v>71</v>
      </c>
      <c r="AH205" s="27"/>
      <c r="AI205" s="27"/>
      <c r="AJ205" s="27" t="s">
        <v>71</v>
      </c>
      <c r="AK205" s="27"/>
      <c r="AL205" s="27" t="s">
        <v>71</v>
      </c>
      <c r="AM205" s="27"/>
      <c r="AN205" s="27" t="s">
        <v>71</v>
      </c>
      <c r="AO205" s="27"/>
      <c r="AP205" s="27" t="s">
        <v>71</v>
      </c>
      <c r="AQ205" s="27"/>
      <c r="AR205" s="27"/>
      <c r="AS205" s="11" t="s">
        <v>71</v>
      </c>
      <c r="AT205" s="27" t="s">
        <v>71</v>
      </c>
      <c r="AU205" s="27"/>
      <c r="AV205" s="27"/>
      <c r="AW205" s="27" t="s">
        <v>71</v>
      </c>
      <c r="AX205" s="27"/>
      <c r="AY205" s="27" t="s">
        <v>71</v>
      </c>
      <c r="AZ205" s="27"/>
      <c r="BA205" s="27" t="s">
        <v>71</v>
      </c>
      <c r="BB205" s="27"/>
      <c r="BC205" s="27"/>
      <c r="BD205" s="27" t="s">
        <v>71</v>
      </c>
      <c r="BE205" s="27"/>
      <c r="BF205" s="11" t="s">
        <v>71</v>
      </c>
      <c r="BG205" s="11" t="s">
        <v>71</v>
      </c>
      <c r="BH205" s="11" t="s">
        <v>71</v>
      </c>
      <c r="BI205" s="11" t="s">
        <v>71</v>
      </c>
      <c r="BJ205" s="11" t="s">
        <v>71</v>
      </c>
      <c r="BK205" s="11" t="s">
        <v>71</v>
      </c>
      <c r="BL205" s="11" t="s">
        <v>71</v>
      </c>
      <c r="BM205" s="11" t="s">
        <v>71</v>
      </c>
      <c r="BN205" s="27" t="s">
        <v>71</v>
      </c>
      <c r="BO205" s="27"/>
      <c r="BP205" s="27"/>
      <c r="BQ205" s="12" t="s">
        <v>71</v>
      </c>
    </row>
    <row r="206" spans="1:69" s="1" customFormat="1" ht="13.5" customHeight="1">
      <c r="A206" s="53" t="s">
        <v>362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44" t="s">
        <v>363</v>
      </c>
      <c r="N206" s="44"/>
      <c r="O206" s="44"/>
      <c r="P206" s="44" t="s">
        <v>364</v>
      </c>
      <c r="Q206" s="44"/>
      <c r="R206" s="44"/>
      <c r="S206" s="44"/>
      <c r="T206" s="44"/>
      <c r="U206" s="52">
        <f>22043390</f>
        <v>22043390</v>
      </c>
      <c r="V206" s="52"/>
      <c r="W206" s="52"/>
      <c r="X206" s="27" t="s">
        <v>71</v>
      </c>
      <c r="Y206" s="27"/>
      <c r="Z206" s="27"/>
      <c r="AA206" s="27"/>
      <c r="AB206" s="52">
        <f>22043390</f>
        <v>22043390</v>
      </c>
      <c r="AC206" s="52"/>
      <c r="AD206" s="52"/>
      <c r="AE206" s="10">
        <f>-22043390</f>
        <v>-22043390</v>
      </c>
      <c r="AF206" s="11" t="s">
        <v>71</v>
      </c>
      <c r="AG206" s="27" t="s">
        <v>71</v>
      </c>
      <c r="AH206" s="27"/>
      <c r="AI206" s="27"/>
      <c r="AJ206" s="27" t="s">
        <v>71</v>
      </c>
      <c r="AK206" s="27"/>
      <c r="AL206" s="27" t="s">
        <v>71</v>
      </c>
      <c r="AM206" s="27"/>
      <c r="AN206" s="27" t="s">
        <v>71</v>
      </c>
      <c r="AO206" s="27"/>
      <c r="AP206" s="27" t="s">
        <v>71</v>
      </c>
      <c r="AQ206" s="27"/>
      <c r="AR206" s="27"/>
      <c r="AS206" s="11" t="s">
        <v>71</v>
      </c>
      <c r="AT206" s="52">
        <f>0</f>
        <v>0</v>
      </c>
      <c r="AU206" s="52"/>
      <c r="AV206" s="52"/>
      <c r="AW206" s="27" t="s">
        <v>71</v>
      </c>
      <c r="AX206" s="27"/>
      <c r="AY206" s="52">
        <f>-309307.98</f>
        <v>-309307.98</v>
      </c>
      <c r="AZ206" s="52"/>
      <c r="BA206" s="27" t="s">
        <v>71</v>
      </c>
      <c r="BB206" s="27"/>
      <c r="BC206" s="27"/>
      <c r="BD206" s="52">
        <f>-309307.98</f>
        <v>-309307.98</v>
      </c>
      <c r="BE206" s="52"/>
      <c r="BF206" s="10">
        <f>-1099000</f>
        <v>-1099000</v>
      </c>
      <c r="BG206" s="11" t="s">
        <v>71</v>
      </c>
      <c r="BH206" s="11" t="s">
        <v>71</v>
      </c>
      <c r="BI206" s="11" t="s">
        <v>71</v>
      </c>
      <c r="BJ206" s="11" t="s">
        <v>71</v>
      </c>
      <c r="BK206" s="11" t="s">
        <v>71</v>
      </c>
      <c r="BL206" s="11" t="s">
        <v>71</v>
      </c>
      <c r="BM206" s="11" t="s">
        <v>71</v>
      </c>
      <c r="BN206" s="52">
        <f>-1408307.98</f>
        <v>-1408307.98</v>
      </c>
      <c r="BO206" s="52"/>
      <c r="BP206" s="52"/>
      <c r="BQ206" s="12" t="s">
        <v>71</v>
      </c>
    </row>
    <row r="207" spans="1:69" s="1" customFormat="1" ht="13.5" customHeight="1">
      <c r="A207" s="53" t="s">
        <v>365</v>
      </c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44" t="s">
        <v>366</v>
      </c>
      <c r="N207" s="44"/>
      <c r="O207" s="44"/>
      <c r="P207" s="44" t="s">
        <v>367</v>
      </c>
      <c r="Q207" s="44"/>
      <c r="R207" s="44"/>
      <c r="S207" s="44"/>
      <c r="T207" s="44"/>
      <c r="U207" s="52">
        <f>-12085260</f>
        <v>-12085260</v>
      </c>
      <c r="V207" s="52"/>
      <c r="W207" s="52"/>
      <c r="X207" s="27" t="s">
        <v>71</v>
      </c>
      <c r="Y207" s="27"/>
      <c r="Z207" s="27"/>
      <c r="AA207" s="27"/>
      <c r="AB207" s="52">
        <f>-12085260</f>
        <v>-12085260</v>
      </c>
      <c r="AC207" s="52"/>
      <c r="AD207" s="52"/>
      <c r="AE207" s="10">
        <f>-22180054</f>
        <v>-22180054</v>
      </c>
      <c r="AF207" s="11" t="s">
        <v>71</v>
      </c>
      <c r="AG207" s="27" t="s">
        <v>71</v>
      </c>
      <c r="AH207" s="27"/>
      <c r="AI207" s="27"/>
      <c r="AJ207" s="27" t="s">
        <v>71</v>
      </c>
      <c r="AK207" s="27"/>
      <c r="AL207" s="27" t="s">
        <v>71</v>
      </c>
      <c r="AM207" s="27"/>
      <c r="AN207" s="27" t="s">
        <v>71</v>
      </c>
      <c r="AO207" s="27"/>
      <c r="AP207" s="27" t="s">
        <v>71</v>
      </c>
      <c r="AQ207" s="27"/>
      <c r="AR207" s="27"/>
      <c r="AS207" s="11" t="s">
        <v>71</v>
      </c>
      <c r="AT207" s="52">
        <f>-34265314</f>
        <v>-34265314</v>
      </c>
      <c r="AU207" s="52"/>
      <c r="AV207" s="52"/>
      <c r="AW207" s="27" t="s">
        <v>71</v>
      </c>
      <c r="AX207" s="27"/>
      <c r="AY207" s="52">
        <f>-556556.19</f>
        <v>-556556.19</v>
      </c>
      <c r="AZ207" s="52"/>
      <c r="BA207" s="27" t="s">
        <v>71</v>
      </c>
      <c r="BB207" s="27"/>
      <c r="BC207" s="27"/>
      <c r="BD207" s="52">
        <f>-556556.19</f>
        <v>-556556.19</v>
      </c>
      <c r="BE207" s="52"/>
      <c r="BF207" s="10">
        <f>-1099000</f>
        <v>-1099000</v>
      </c>
      <c r="BG207" s="11" t="s">
        <v>71</v>
      </c>
      <c r="BH207" s="11" t="s">
        <v>71</v>
      </c>
      <c r="BI207" s="11" t="s">
        <v>71</v>
      </c>
      <c r="BJ207" s="11" t="s">
        <v>71</v>
      </c>
      <c r="BK207" s="11" t="s">
        <v>71</v>
      </c>
      <c r="BL207" s="11" t="s">
        <v>71</v>
      </c>
      <c r="BM207" s="11" t="s">
        <v>71</v>
      </c>
      <c r="BN207" s="52">
        <f>-1655556.19</f>
        <v>-1655556.19</v>
      </c>
      <c r="BO207" s="52"/>
      <c r="BP207" s="52"/>
      <c r="BQ207" s="12" t="s">
        <v>71</v>
      </c>
    </row>
    <row r="208" spans="1:69" s="1" customFormat="1" ht="13.5" customHeight="1">
      <c r="A208" s="53" t="s">
        <v>368</v>
      </c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44" t="s">
        <v>366</v>
      </c>
      <c r="N208" s="44"/>
      <c r="O208" s="44"/>
      <c r="P208" s="44" t="s">
        <v>369</v>
      </c>
      <c r="Q208" s="44"/>
      <c r="R208" s="44"/>
      <c r="S208" s="44"/>
      <c r="T208" s="44"/>
      <c r="U208" s="52">
        <f>-12085260</f>
        <v>-12085260</v>
      </c>
      <c r="V208" s="52"/>
      <c r="W208" s="52"/>
      <c r="X208" s="27" t="s">
        <v>71</v>
      </c>
      <c r="Y208" s="27"/>
      <c r="Z208" s="27"/>
      <c r="AA208" s="27"/>
      <c r="AB208" s="52">
        <f>-12085260</f>
        <v>-12085260</v>
      </c>
      <c r="AC208" s="52"/>
      <c r="AD208" s="52"/>
      <c r="AE208" s="10">
        <f>-22180054</f>
        <v>-22180054</v>
      </c>
      <c r="AF208" s="11" t="s">
        <v>71</v>
      </c>
      <c r="AG208" s="27" t="s">
        <v>71</v>
      </c>
      <c r="AH208" s="27"/>
      <c r="AI208" s="27"/>
      <c r="AJ208" s="27" t="s">
        <v>71</v>
      </c>
      <c r="AK208" s="27"/>
      <c r="AL208" s="27" t="s">
        <v>71</v>
      </c>
      <c r="AM208" s="27"/>
      <c r="AN208" s="27" t="s">
        <v>71</v>
      </c>
      <c r="AO208" s="27"/>
      <c r="AP208" s="27" t="s">
        <v>71</v>
      </c>
      <c r="AQ208" s="27"/>
      <c r="AR208" s="27"/>
      <c r="AS208" s="11" t="s">
        <v>71</v>
      </c>
      <c r="AT208" s="52">
        <f>-34265314</f>
        <v>-34265314</v>
      </c>
      <c r="AU208" s="52"/>
      <c r="AV208" s="52"/>
      <c r="AW208" s="27" t="s">
        <v>71</v>
      </c>
      <c r="AX208" s="27"/>
      <c r="AY208" s="52">
        <f>-556556.19</f>
        <v>-556556.19</v>
      </c>
      <c r="AZ208" s="52"/>
      <c r="BA208" s="27" t="s">
        <v>71</v>
      </c>
      <c r="BB208" s="27"/>
      <c r="BC208" s="27"/>
      <c r="BD208" s="52">
        <f>-556556.19</f>
        <v>-556556.19</v>
      </c>
      <c r="BE208" s="52"/>
      <c r="BF208" s="10">
        <f>-1099000</f>
        <v>-1099000</v>
      </c>
      <c r="BG208" s="11" t="s">
        <v>71</v>
      </c>
      <c r="BH208" s="11" t="s">
        <v>71</v>
      </c>
      <c r="BI208" s="11" t="s">
        <v>71</v>
      </c>
      <c r="BJ208" s="11" t="s">
        <v>71</v>
      </c>
      <c r="BK208" s="11" t="s">
        <v>71</v>
      </c>
      <c r="BL208" s="11" t="s">
        <v>71</v>
      </c>
      <c r="BM208" s="11" t="s">
        <v>71</v>
      </c>
      <c r="BN208" s="52">
        <f>-1655556.19</f>
        <v>-1655556.19</v>
      </c>
      <c r="BO208" s="52"/>
      <c r="BP208" s="52"/>
      <c r="BQ208" s="12" t="s">
        <v>71</v>
      </c>
    </row>
    <row r="209" spans="1:69" s="1" customFormat="1" ht="24" customHeight="1">
      <c r="A209" s="53" t="s">
        <v>370</v>
      </c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44" t="s">
        <v>366</v>
      </c>
      <c r="N209" s="44"/>
      <c r="O209" s="44"/>
      <c r="P209" s="44" t="s">
        <v>371</v>
      </c>
      <c r="Q209" s="44"/>
      <c r="R209" s="44"/>
      <c r="S209" s="44"/>
      <c r="T209" s="44"/>
      <c r="U209" s="52">
        <f>-12085260</f>
        <v>-12085260</v>
      </c>
      <c r="V209" s="52"/>
      <c r="W209" s="52"/>
      <c r="X209" s="27" t="s">
        <v>71</v>
      </c>
      <c r="Y209" s="27"/>
      <c r="Z209" s="27"/>
      <c r="AA209" s="27"/>
      <c r="AB209" s="52">
        <f>-12085260</f>
        <v>-12085260</v>
      </c>
      <c r="AC209" s="52"/>
      <c r="AD209" s="52"/>
      <c r="AE209" s="10">
        <f>-22180054</f>
        <v>-22180054</v>
      </c>
      <c r="AF209" s="11" t="s">
        <v>71</v>
      </c>
      <c r="AG209" s="27" t="s">
        <v>71</v>
      </c>
      <c r="AH209" s="27"/>
      <c r="AI209" s="27"/>
      <c r="AJ209" s="27" t="s">
        <v>71</v>
      </c>
      <c r="AK209" s="27"/>
      <c r="AL209" s="27" t="s">
        <v>71</v>
      </c>
      <c r="AM209" s="27"/>
      <c r="AN209" s="27" t="s">
        <v>71</v>
      </c>
      <c r="AO209" s="27"/>
      <c r="AP209" s="27" t="s">
        <v>71</v>
      </c>
      <c r="AQ209" s="27"/>
      <c r="AR209" s="27"/>
      <c r="AS209" s="11" t="s">
        <v>71</v>
      </c>
      <c r="AT209" s="52">
        <f>-34265314</f>
        <v>-34265314</v>
      </c>
      <c r="AU209" s="52"/>
      <c r="AV209" s="52"/>
      <c r="AW209" s="27" t="s">
        <v>71</v>
      </c>
      <c r="AX209" s="27"/>
      <c r="AY209" s="52">
        <f>-556556.19</f>
        <v>-556556.19</v>
      </c>
      <c r="AZ209" s="52"/>
      <c r="BA209" s="27" t="s">
        <v>71</v>
      </c>
      <c r="BB209" s="27"/>
      <c r="BC209" s="27"/>
      <c r="BD209" s="52">
        <f>-556556.19</f>
        <v>-556556.19</v>
      </c>
      <c r="BE209" s="52"/>
      <c r="BF209" s="10">
        <f>-1099000</f>
        <v>-1099000</v>
      </c>
      <c r="BG209" s="11" t="s">
        <v>71</v>
      </c>
      <c r="BH209" s="11" t="s">
        <v>71</v>
      </c>
      <c r="BI209" s="11" t="s">
        <v>71</v>
      </c>
      <c r="BJ209" s="11" t="s">
        <v>71</v>
      </c>
      <c r="BK209" s="11" t="s">
        <v>71</v>
      </c>
      <c r="BL209" s="11" t="s">
        <v>71</v>
      </c>
      <c r="BM209" s="11" t="s">
        <v>71</v>
      </c>
      <c r="BN209" s="52">
        <f>-1655556.19</f>
        <v>-1655556.19</v>
      </c>
      <c r="BO209" s="52"/>
      <c r="BP209" s="52"/>
      <c r="BQ209" s="12" t="s">
        <v>71</v>
      </c>
    </row>
    <row r="210" spans="1:69" s="1" customFormat="1" ht="24" customHeight="1">
      <c r="A210" s="53" t="s">
        <v>372</v>
      </c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44" t="s">
        <v>366</v>
      </c>
      <c r="N210" s="44"/>
      <c r="O210" s="44"/>
      <c r="P210" s="44" t="s">
        <v>373</v>
      </c>
      <c r="Q210" s="44"/>
      <c r="R210" s="44"/>
      <c r="S210" s="44"/>
      <c r="T210" s="44"/>
      <c r="U210" s="52">
        <f>-12085260</f>
        <v>-12085260</v>
      </c>
      <c r="V210" s="52"/>
      <c r="W210" s="52"/>
      <c r="X210" s="27" t="s">
        <v>71</v>
      </c>
      <c r="Y210" s="27"/>
      <c r="Z210" s="27"/>
      <c r="AA210" s="27"/>
      <c r="AB210" s="52">
        <f>-12085260</f>
        <v>-12085260</v>
      </c>
      <c r="AC210" s="52"/>
      <c r="AD210" s="52"/>
      <c r="AE210" s="10">
        <f>-22180054</f>
        <v>-22180054</v>
      </c>
      <c r="AF210" s="11" t="s">
        <v>71</v>
      </c>
      <c r="AG210" s="27" t="s">
        <v>71</v>
      </c>
      <c r="AH210" s="27"/>
      <c r="AI210" s="27"/>
      <c r="AJ210" s="27" t="s">
        <v>71</v>
      </c>
      <c r="AK210" s="27"/>
      <c r="AL210" s="27" t="s">
        <v>71</v>
      </c>
      <c r="AM210" s="27"/>
      <c r="AN210" s="27" t="s">
        <v>71</v>
      </c>
      <c r="AO210" s="27"/>
      <c r="AP210" s="27" t="s">
        <v>71</v>
      </c>
      <c r="AQ210" s="27"/>
      <c r="AR210" s="27"/>
      <c r="AS210" s="11" t="s">
        <v>71</v>
      </c>
      <c r="AT210" s="52">
        <f>-34265314</f>
        <v>-34265314</v>
      </c>
      <c r="AU210" s="52"/>
      <c r="AV210" s="52"/>
      <c r="AW210" s="27" t="s">
        <v>71</v>
      </c>
      <c r="AX210" s="27"/>
      <c r="AY210" s="52">
        <f>-556556.19</f>
        <v>-556556.19</v>
      </c>
      <c r="AZ210" s="52"/>
      <c r="BA210" s="27" t="s">
        <v>71</v>
      </c>
      <c r="BB210" s="27"/>
      <c r="BC210" s="27"/>
      <c r="BD210" s="52">
        <f>-556556.19</f>
        <v>-556556.19</v>
      </c>
      <c r="BE210" s="52"/>
      <c r="BF210" s="10">
        <f>-1099000</f>
        <v>-1099000</v>
      </c>
      <c r="BG210" s="11" t="s">
        <v>71</v>
      </c>
      <c r="BH210" s="11" t="s">
        <v>71</v>
      </c>
      <c r="BI210" s="11" t="s">
        <v>71</v>
      </c>
      <c r="BJ210" s="11" t="s">
        <v>71</v>
      </c>
      <c r="BK210" s="11" t="s">
        <v>71</v>
      </c>
      <c r="BL210" s="11" t="s">
        <v>71</v>
      </c>
      <c r="BM210" s="11" t="s">
        <v>71</v>
      </c>
      <c r="BN210" s="52">
        <f>-1655556.19</f>
        <v>-1655556.19</v>
      </c>
      <c r="BO210" s="52"/>
      <c r="BP210" s="52"/>
      <c r="BQ210" s="12" t="s">
        <v>71</v>
      </c>
    </row>
    <row r="211" spans="1:69" s="1" customFormat="1" ht="13.5" customHeight="1">
      <c r="A211" s="53" t="s">
        <v>374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44" t="s">
        <v>375</v>
      </c>
      <c r="N211" s="44"/>
      <c r="O211" s="44"/>
      <c r="P211" s="44" t="s">
        <v>376</v>
      </c>
      <c r="Q211" s="44"/>
      <c r="R211" s="44"/>
      <c r="S211" s="44"/>
      <c r="T211" s="44"/>
      <c r="U211" s="52">
        <f>34128650</f>
        <v>34128650</v>
      </c>
      <c r="V211" s="52"/>
      <c r="W211" s="52"/>
      <c r="X211" s="27" t="s">
        <v>71</v>
      </c>
      <c r="Y211" s="27"/>
      <c r="Z211" s="27"/>
      <c r="AA211" s="27"/>
      <c r="AB211" s="52">
        <f>34128650</f>
        <v>34128650</v>
      </c>
      <c r="AC211" s="52"/>
      <c r="AD211" s="52"/>
      <c r="AE211" s="10">
        <f>136664</f>
        <v>136664</v>
      </c>
      <c r="AF211" s="11" t="s">
        <v>71</v>
      </c>
      <c r="AG211" s="27" t="s">
        <v>71</v>
      </c>
      <c r="AH211" s="27"/>
      <c r="AI211" s="27"/>
      <c r="AJ211" s="27" t="s">
        <v>71</v>
      </c>
      <c r="AK211" s="27"/>
      <c r="AL211" s="27" t="s">
        <v>71</v>
      </c>
      <c r="AM211" s="27"/>
      <c r="AN211" s="27" t="s">
        <v>71</v>
      </c>
      <c r="AO211" s="27"/>
      <c r="AP211" s="27" t="s">
        <v>71</v>
      </c>
      <c r="AQ211" s="27"/>
      <c r="AR211" s="27"/>
      <c r="AS211" s="11" t="s">
        <v>71</v>
      </c>
      <c r="AT211" s="52">
        <f>34265314</f>
        <v>34265314</v>
      </c>
      <c r="AU211" s="52"/>
      <c r="AV211" s="52"/>
      <c r="AW211" s="27" t="s">
        <v>71</v>
      </c>
      <c r="AX211" s="27"/>
      <c r="AY211" s="52">
        <f>247248.21</f>
        <v>247248.21</v>
      </c>
      <c r="AZ211" s="52"/>
      <c r="BA211" s="27" t="s">
        <v>71</v>
      </c>
      <c r="BB211" s="27"/>
      <c r="BC211" s="27"/>
      <c r="BD211" s="52">
        <f>247248.21</f>
        <v>247248.21</v>
      </c>
      <c r="BE211" s="52"/>
      <c r="BF211" s="11" t="s">
        <v>71</v>
      </c>
      <c r="BG211" s="11" t="s">
        <v>71</v>
      </c>
      <c r="BH211" s="11" t="s">
        <v>71</v>
      </c>
      <c r="BI211" s="11" t="s">
        <v>71</v>
      </c>
      <c r="BJ211" s="11" t="s">
        <v>71</v>
      </c>
      <c r="BK211" s="11" t="s">
        <v>71</v>
      </c>
      <c r="BL211" s="11" t="s">
        <v>71</v>
      </c>
      <c r="BM211" s="11" t="s">
        <v>71</v>
      </c>
      <c r="BN211" s="52">
        <f>247248.21</f>
        <v>247248.21</v>
      </c>
      <c r="BO211" s="52"/>
      <c r="BP211" s="52"/>
      <c r="BQ211" s="12" t="s">
        <v>71</v>
      </c>
    </row>
    <row r="212" spans="1:69" s="1" customFormat="1" ht="13.5" customHeight="1">
      <c r="A212" s="53" t="s">
        <v>377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44" t="s">
        <v>375</v>
      </c>
      <c r="N212" s="44"/>
      <c r="O212" s="44"/>
      <c r="P212" s="44" t="s">
        <v>378</v>
      </c>
      <c r="Q212" s="44"/>
      <c r="R212" s="44"/>
      <c r="S212" s="44"/>
      <c r="T212" s="44"/>
      <c r="U212" s="52">
        <f>34128650</f>
        <v>34128650</v>
      </c>
      <c r="V212" s="52"/>
      <c r="W212" s="52"/>
      <c r="X212" s="27" t="s">
        <v>71</v>
      </c>
      <c r="Y212" s="27"/>
      <c r="Z212" s="27"/>
      <c r="AA212" s="27"/>
      <c r="AB212" s="52">
        <f>34128650</f>
        <v>34128650</v>
      </c>
      <c r="AC212" s="52"/>
      <c r="AD212" s="52"/>
      <c r="AE212" s="10">
        <f>136664</f>
        <v>136664</v>
      </c>
      <c r="AF212" s="11" t="s">
        <v>71</v>
      </c>
      <c r="AG212" s="27" t="s">
        <v>71</v>
      </c>
      <c r="AH212" s="27"/>
      <c r="AI212" s="27"/>
      <c r="AJ212" s="27" t="s">
        <v>71</v>
      </c>
      <c r="AK212" s="27"/>
      <c r="AL212" s="27" t="s">
        <v>71</v>
      </c>
      <c r="AM212" s="27"/>
      <c r="AN212" s="27" t="s">
        <v>71</v>
      </c>
      <c r="AO212" s="27"/>
      <c r="AP212" s="27" t="s">
        <v>71</v>
      </c>
      <c r="AQ212" s="27"/>
      <c r="AR212" s="27"/>
      <c r="AS212" s="11" t="s">
        <v>71</v>
      </c>
      <c r="AT212" s="52">
        <f>34265314</f>
        <v>34265314</v>
      </c>
      <c r="AU212" s="52"/>
      <c r="AV212" s="52"/>
      <c r="AW212" s="27" t="s">
        <v>71</v>
      </c>
      <c r="AX212" s="27"/>
      <c r="AY212" s="52">
        <f>247248.21</f>
        <v>247248.21</v>
      </c>
      <c r="AZ212" s="52"/>
      <c r="BA212" s="27" t="s">
        <v>71</v>
      </c>
      <c r="BB212" s="27"/>
      <c r="BC212" s="27"/>
      <c r="BD212" s="52">
        <f>247248.21</f>
        <v>247248.21</v>
      </c>
      <c r="BE212" s="52"/>
      <c r="BF212" s="11" t="s">
        <v>71</v>
      </c>
      <c r="BG212" s="11" t="s">
        <v>71</v>
      </c>
      <c r="BH212" s="11" t="s">
        <v>71</v>
      </c>
      <c r="BI212" s="11" t="s">
        <v>71</v>
      </c>
      <c r="BJ212" s="11" t="s">
        <v>71</v>
      </c>
      <c r="BK212" s="11" t="s">
        <v>71</v>
      </c>
      <c r="BL212" s="11" t="s">
        <v>71</v>
      </c>
      <c r="BM212" s="11" t="s">
        <v>71</v>
      </c>
      <c r="BN212" s="52">
        <f>247248.21</f>
        <v>247248.21</v>
      </c>
      <c r="BO212" s="52"/>
      <c r="BP212" s="52"/>
      <c r="BQ212" s="12" t="s">
        <v>71</v>
      </c>
    </row>
    <row r="213" spans="1:69" s="1" customFormat="1" ht="24" customHeight="1">
      <c r="A213" s="53" t="s">
        <v>379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44" t="s">
        <v>375</v>
      </c>
      <c r="N213" s="44"/>
      <c r="O213" s="44"/>
      <c r="P213" s="44" t="s">
        <v>380</v>
      </c>
      <c r="Q213" s="44"/>
      <c r="R213" s="44"/>
      <c r="S213" s="44"/>
      <c r="T213" s="44"/>
      <c r="U213" s="52">
        <f>34128650</f>
        <v>34128650</v>
      </c>
      <c r="V213" s="52"/>
      <c r="W213" s="52"/>
      <c r="X213" s="27" t="s">
        <v>71</v>
      </c>
      <c r="Y213" s="27"/>
      <c r="Z213" s="27"/>
      <c r="AA213" s="27"/>
      <c r="AB213" s="52">
        <f>34128650</f>
        <v>34128650</v>
      </c>
      <c r="AC213" s="52"/>
      <c r="AD213" s="52"/>
      <c r="AE213" s="10">
        <f>136664</f>
        <v>136664</v>
      </c>
      <c r="AF213" s="11" t="s">
        <v>71</v>
      </c>
      <c r="AG213" s="27" t="s">
        <v>71</v>
      </c>
      <c r="AH213" s="27"/>
      <c r="AI213" s="27"/>
      <c r="AJ213" s="27" t="s">
        <v>71</v>
      </c>
      <c r="AK213" s="27"/>
      <c r="AL213" s="27" t="s">
        <v>71</v>
      </c>
      <c r="AM213" s="27"/>
      <c r="AN213" s="27" t="s">
        <v>71</v>
      </c>
      <c r="AO213" s="27"/>
      <c r="AP213" s="27" t="s">
        <v>71</v>
      </c>
      <c r="AQ213" s="27"/>
      <c r="AR213" s="27"/>
      <c r="AS213" s="11" t="s">
        <v>71</v>
      </c>
      <c r="AT213" s="52">
        <f>34265314</f>
        <v>34265314</v>
      </c>
      <c r="AU213" s="52"/>
      <c r="AV213" s="52"/>
      <c r="AW213" s="27" t="s">
        <v>71</v>
      </c>
      <c r="AX213" s="27"/>
      <c r="AY213" s="52">
        <f>247248.21</f>
        <v>247248.21</v>
      </c>
      <c r="AZ213" s="52"/>
      <c r="BA213" s="27" t="s">
        <v>71</v>
      </c>
      <c r="BB213" s="27"/>
      <c r="BC213" s="27"/>
      <c r="BD213" s="52">
        <f>247248.21</f>
        <v>247248.21</v>
      </c>
      <c r="BE213" s="52"/>
      <c r="BF213" s="11" t="s">
        <v>71</v>
      </c>
      <c r="BG213" s="11" t="s">
        <v>71</v>
      </c>
      <c r="BH213" s="11" t="s">
        <v>71</v>
      </c>
      <c r="BI213" s="11" t="s">
        <v>71</v>
      </c>
      <c r="BJ213" s="11" t="s">
        <v>71</v>
      </c>
      <c r="BK213" s="11" t="s">
        <v>71</v>
      </c>
      <c r="BL213" s="11" t="s">
        <v>71</v>
      </c>
      <c r="BM213" s="11" t="s">
        <v>71</v>
      </c>
      <c r="BN213" s="52">
        <f>247248.21</f>
        <v>247248.21</v>
      </c>
      <c r="BO213" s="52"/>
      <c r="BP213" s="52"/>
      <c r="BQ213" s="12" t="s">
        <v>71</v>
      </c>
    </row>
    <row r="214" spans="1:69" s="1" customFormat="1" ht="24" customHeight="1">
      <c r="A214" s="53" t="s">
        <v>381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44" t="s">
        <v>375</v>
      </c>
      <c r="N214" s="44"/>
      <c r="O214" s="44"/>
      <c r="P214" s="44" t="s">
        <v>382</v>
      </c>
      <c r="Q214" s="44"/>
      <c r="R214" s="44"/>
      <c r="S214" s="44"/>
      <c r="T214" s="44"/>
      <c r="U214" s="52">
        <f>34128650</f>
        <v>34128650</v>
      </c>
      <c r="V214" s="52"/>
      <c r="W214" s="52"/>
      <c r="X214" s="27" t="s">
        <v>71</v>
      </c>
      <c r="Y214" s="27"/>
      <c r="Z214" s="27"/>
      <c r="AA214" s="27"/>
      <c r="AB214" s="52">
        <f>34128650</f>
        <v>34128650</v>
      </c>
      <c r="AC214" s="52"/>
      <c r="AD214" s="52"/>
      <c r="AE214" s="10">
        <f>136664</f>
        <v>136664</v>
      </c>
      <c r="AF214" s="11" t="s">
        <v>71</v>
      </c>
      <c r="AG214" s="27" t="s">
        <v>71</v>
      </c>
      <c r="AH214" s="27"/>
      <c r="AI214" s="27"/>
      <c r="AJ214" s="27" t="s">
        <v>71</v>
      </c>
      <c r="AK214" s="27"/>
      <c r="AL214" s="27" t="s">
        <v>71</v>
      </c>
      <c r="AM214" s="27"/>
      <c r="AN214" s="27" t="s">
        <v>71</v>
      </c>
      <c r="AO214" s="27"/>
      <c r="AP214" s="27" t="s">
        <v>71</v>
      </c>
      <c r="AQ214" s="27"/>
      <c r="AR214" s="27"/>
      <c r="AS214" s="11" t="s">
        <v>71</v>
      </c>
      <c r="AT214" s="52">
        <f>34265314</f>
        <v>34265314</v>
      </c>
      <c r="AU214" s="52"/>
      <c r="AV214" s="52"/>
      <c r="AW214" s="27" t="s">
        <v>71</v>
      </c>
      <c r="AX214" s="27"/>
      <c r="AY214" s="52">
        <f>247248.21</f>
        <v>247248.21</v>
      </c>
      <c r="AZ214" s="52"/>
      <c r="BA214" s="27" t="s">
        <v>71</v>
      </c>
      <c r="BB214" s="27"/>
      <c r="BC214" s="27"/>
      <c r="BD214" s="52">
        <f>247248.21</f>
        <v>247248.21</v>
      </c>
      <c r="BE214" s="52"/>
      <c r="BF214" s="11" t="s">
        <v>71</v>
      </c>
      <c r="BG214" s="11" t="s">
        <v>71</v>
      </c>
      <c r="BH214" s="11" t="s">
        <v>71</v>
      </c>
      <c r="BI214" s="11" t="s">
        <v>71</v>
      </c>
      <c r="BJ214" s="11" t="s">
        <v>71</v>
      </c>
      <c r="BK214" s="11" t="s">
        <v>71</v>
      </c>
      <c r="BL214" s="11" t="s">
        <v>71</v>
      </c>
      <c r="BM214" s="11" t="s">
        <v>71</v>
      </c>
      <c r="BN214" s="52">
        <f>247248.21</f>
        <v>247248.21</v>
      </c>
      <c r="BO214" s="52"/>
      <c r="BP214" s="52"/>
      <c r="BQ214" s="12" t="s">
        <v>71</v>
      </c>
    </row>
    <row r="215" spans="1:69" s="1" customFormat="1" ht="13.5" customHeight="1">
      <c r="A215" s="19" t="s">
        <v>9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48" t="s">
        <v>9</v>
      </c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</row>
    <row r="216" spans="1:69" s="1" customFormat="1" ht="15.75" customHeight="1">
      <c r="A216" s="49" t="s">
        <v>383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</row>
    <row r="217" spans="1:69" s="1" customFormat="1" ht="13.5" customHeight="1">
      <c r="A217" s="50" t="s">
        <v>384</v>
      </c>
      <c r="B217" s="47" t="s">
        <v>21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 t="s">
        <v>22</v>
      </c>
      <c r="W217" s="47"/>
      <c r="X217" s="47"/>
      <c r="Y217" s="51" t="s">
        <v>385</v>
      </c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47" t="s">
        <v>388</v>
      </c>
      <c r="BA217" s="47"/>
      <c r="BB217" s="47"/>
      <c r="BC217" s="47"/>
      <c r="BD217" s="47"/>
      <c r="BE217" s="19" t="s">
        <v>9</v>
      </c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</row>
    <row r="218" spans="1:69" s="1" customFormat="1" ht="66" customHeight="1">
      <c r="A218" s="50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 t="s">
        <v>29</v>
      </c>
      <c r="Z218" s="47"/>
      <c r="AA218" s="47"/>
      <c r="AB218" s="47"/>
      <c r="AC218" s="47" t="s">
        <v>30</v>
      </c>
      <c r="AD218" s="47"/>
      <c r="AE218" s="47"/>
      <c r="AF218" s="47" t="s">
        <v>31</v>
      </c>
      <c r="AG218" s="47"/>
      <c r="AH218" s="47"/>
      <c r="AI218" s="47" t="s">
        <v>32</v>
      </c>
      <c r="AJ218" s="47"/>
      <c r="AK218" s="47" t="s">
        <v>33</v>
      </c>
      <c r="AL218" s="47"/>
      <c r="AM218" s="47"/>
      <c r="AN218" s="47"/>
      <c r="AO218" s="47" t="s">
        <v>34</v>
      </c>
      <c r="AP218" s="47"/>
      <c r="AQ218" s="47"/>
      <c r="AR218" s="47" t="s">
        <v>35</v>
      </c>
      <c r="AS218" s="47"/>
      <c r="AT218" s="47"/>
      <c r="AU218" s="47" t="s">
        <v>386</v>
      </c>
      <c r="AV218" s="47"/>
      <c r="AW218" s="47"/>
      <c r="AX218" s="47" t="s">
        <v>387</v>
      </c>
      <c r="AY218" s="47"/>
      <c r="AZ218" s="47"/>
      <c r="BA218" s="47"/>
      <c r="BB218" s="47"/>
      <c r="BC218" s="47"/>
      <c r="BD218" s="47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</row>
    <row r="219" spans="1:69" s="1" customFormat="1" ht="13.5" customHeight="1">
      <c r="A219" s="50"/>
      <c r="B219" s="44" t="s">
        <v>39</v>
      </c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 t="s">
        <v>40</v>
      </c>
      <c r="W219" s="44"/>
      <c r="X219" s="44"/>
      <c r="Y219" s="44" t="s">
        <v>41</v>
      </c>
      <c r="Z219" s="44"/>
      <c r="AA219" s="44"/>
      <c r="AB219" s="44"/>
      <c r="AC219" s="44" t="s">
        <v>42</v>
      </c>
      <c r="AD219" s="44"/>
      <c r="AE219" s="44"/>
      <c r="AF219" s="44" t="s">
        <v>43</v>
      </c>
      <c r="AG219" s="44"/>
      <c r="AH219" s="44"/>
      <c r="AI219" s="44" t="s">
        <v>44</v>
      </c>
      <c r="AJ219" s="44"/>
      <c r="AK219" s="44" t="s">
        <v>45</v>
      </c>
      <c r="AL219" s="44"/>
      <c r="AM219" s="44"/>
      <c r="AN219" s="44"/>
      <c r="AO219" s="44" t="s">
        <v>46</v>
      </c>
      <c r="AP219" s="44"/>
      <c r="AQ219" s="44"/>
      <c r="AR219" s="44" t="s">
        <v>47</v>
      </c>
      <c r="AS219" s="44"/>
      <c r="AT219" s="44"/>
      <c r="AU219" s="44" t="s">
        <v>48</v>
      </c>
      <c r="AV219" s="44"/>
      <c r="AW219" s="44"/>
      <c r="AX219" s="44" t="s">
        <v>49</v>
      </c>
      <c r="AY219" s="44"/>
      <c r="AZ219" s="44" t="s">
        <v>50</v>
      </c>
      <c r="BA219" s="44"/>
      <c r="BB219" s="44"/>
      <c r="BC219" s="44"/>
      <c r="BD219" s="44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</row>
    <row r="220" spans="1:69" s="1" customFormat="1" ht="13.5" customHeight="1">
      <c r="A220" s="50"/>
      <c r="B220" s="45" t="s">
        <v>389</v>
      </c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6" t="s">
        <v>390</v>
      </c>
      <c r="W220" s="46"/>
      <c r="X220" s="46"/>
      <c r="Y220" s="42" t="s">
        <v>71</v>
      </c>
      <c r="Z220" s="42"/>
      <c r="AA220" s="42"/>
      <c r="AB220" s="42"/>
      <c r="AC220" s="42" t="s">
        <v>71</v>
      </c>
      <c r="AD220" s="42"/>
      <c r="AE220" s="42"/>
      <c r="AF220" s="42" t="s">
        <v>71</v>
      </c>
      <c r="AG220" s="42"/>
      <c r="AH220" s="42"/>
      <c r="AI220" s="42" t="s">
        <v>71</v>
      </c>
      <c r="AJ220" s="42"/>
      <c r="AK220" s="42" t="s">
        <v>71</v>
      </c>
      <c r="AL220" s="42"/>
      <c r="AM220" s="42"/>
      <c r="AN220" s="42"/>
      <c r="AO220" s="42" t="s">
        <v>71</v>
      </c>
      <c r="AP220" s="42"/>
      <c r="AQ220" s="42"/>
      <c r="AR220" s="42" t="s">
        <v>71</v>
      </c>
      <c r="AS220" s="42"/>
      <c r="AT220" s="42"/>
      <c r="AU220" s="42" t="s">
        <v>71</v>
      </c>
      <c r="AV220" s="42"/>
      <c r="AW220" s="42"/>
      <c r="AX220" s="42" t="s">
        <v>71</v>
      </c>
      <c r="AY220" s="42"/>
      <c r="AZ220" s="43" t="s">
        <v>71</v>
      </c>
      <c r="BA220" s="43"/>
      <c r="BB220" s="43"/>
      <c r="BC220" s="43"/>
      <c r="BD220" s="43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</row>
    <row r="221" spans="1:69" s="1" customFormat="1" ht="13.5" customHeight="1">
      <c r="A221" s="50"/>
      <c r="B221" s="40" t="s">
        <v>391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1" t="s">
        <v>392</v>
      </c>
      <c r="W221" s="41"/>
      <c r="X221" s="41"/>
      <c r="Y221" s="27" t="s">
        <v>71</v>
      </c>
      <c r="Z221" s="27"/>
      <c r="AA221" s="27"/>
      <c r="AB221" s="27"/>
      <c r="AC221" s="27" t="s">
        <v>71</v>
      </c>
      <c r="AD221" s="27"/>
      <c r="AE221" s="27"/>
      <c r="AF221" s="27" t="s">
        <v>71</v>
      </c>
      <c r="AG221" s="27"/>
      <c r="AH221" s="27"/>
      <c r="AI221" s="27" t="s">
        <v>71</v>
      </c>
      <c r="AJ221" s="27"/>
      <c r="AK221" s="27" t="s">
        <v>71</v>
      </c>
      <c r="AL221" s="27"/>
      <c r="AM221" s="27"/>
      <c r="AN221" s="27"/>
      <c r="AO221" s="27" t="s">
        <v>71</v>
      </c>
      <c r="AP221" s="27"/>
      <c r="AQ221" s="27"/>
      <c r="AR221" s="27" t="s">
        <v>71</v>
      </c>
      <c r="AS221" s="27"/>
      <c r="AT221" s="27"/>
      <c r="AU221" s="27" t="s">
        <v>71</v>
      </c>
      <c r="AV221" s="27"/>
      <c r="AW221" s="27"/>
      <c r="AX221" s="27" t="s">
        <v>71</v>
      </c>
      <c r="AY221" s="27"/>
      <c r="AZ221" s="28" t="s">
        <v>71</v>
      </c>
      <c r="BA221" s="28"/>
      <c r="BB221" s="28"/>
      <c r="BC221" s="28"/>
      <c r="BD221" s="28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</row>
    <row r="222" spans="1:69" s="1" customFormat="1" ht="13.5" customHeight="1">
      <c r="A222" s="50"/>
      <c r="B222" s="38" t="s">
        <v>393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9" t="s">
        <v>9</v>
      </c>
      <c r="W222" s="39"/>
      <c r="X222" s="39"/>
      <c r="Y222" s="34" t="s">
        <v>9</v>
      </c>
      <c r="Z222" s="34"/>
      <c r="AA222" s="34"/>
      <c r="AB222" s="34"/>
      <c r="AC222" s="34" t="s">
        <v>9</v>
      </c>
      <c r="AD222" s="34"/>
      <c r="AE222" s="34"/>
      <c r="AF222" s="34" t="s">
        <v>9</v>
      </c>
      <c r="AG222" s="34"/>
      <c r="AH222" s="34"/>
      <c r="AI222" s="34" t="s">
        <v>9</v>
      </c>
      <c r="AJ222" s="34"/>
      <c r="AK222" s="34" t="s">
        <v>9</v>
      </c>
      <c r="AL222" s="34"/>
      <c r="AM222" s="34"/>
      <c r="AN222" s="34"/>
      <c r="AO222" s="34" t="s">
        <v>9</v>
      </c>
      <c r="AP222" s="34"/>
      <c r="AQ222" s="34"/>
      <c r="AR222" s="34" t="s">
        <v>9</v>
      </c>
      <c r="AS222" s="34"/>
      <c r="AT222" s="34"/>
      <c r="AU222" s="34" t="s">
        <v>9</v>
      </c>
      <c r="AV222" s="34"/>
      <c r="AW222" s="34"/>
      <c r="AX222" s="34" t="s">
        <v>9</v>
      </c>
      <c r="AY222" s="34"/>
      <c r="AZ222" s="35" t="s">
        <v>9</v>
      </c>
      <c r="BA222" s="35"/>
      <c r="BB222" s="35"/>
      <c r="BC222" s="35"/>
      <c r="BD222" s="35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</row>
    <row r="223" spans="1:69" s="1" customFormat="1" ht="13.5" customHeight="1">
      <c r="A223" s="50"/>
      <c r="B223" s="17" t="s">
        <v>9</v>
      </c>
      <c r="C223" s="36" t="s">
        <v>394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7" t="s">
        <v>395</v>
      </c>
      <c r="W223" s="37"/>
      <c r="X223" s="37"/>
      <c r="Y223" s="33" t="s">
        <v>71</v>
      </c>
      <c r="Z223" s="33"/>
      <c r="AA223" s="33"/>
      <c r="AB223" s="33"/>
      <c r="AC223" s="33" t="s">
        <v>71</v>
      </c>
      <c r="AD223" s="33"/>
      <c r="AE223" s="33"/>
      <c r="AF223" s="33" t="s">
        <v>71</v>
      </c>
      <c r="AG223" s="33"/>
      <c r="AH223" s="33"/>
      <c r="AI223" s="33" t="s">
        <v>71</v>
      </c>
      <c r="AJ223" s="33"/>
      <c r="AK223" s="33" t="s">
        <v>71</v>
      </c>
      <c r="AL223" s="33"/>
      <c r="AM223" s="33"/>
      <c r="AN223" s="33"/>
      <c r="AO223" s="33" t="s">
        <v>71</v>
      </c>
      <c r="AP223" s="33"/>
      <c r="AQ223" s="33"/>
      <c r="AR223" s="33" t="s">
        <v>71</v>
      </c>
      <c r="AS223" s="33"/>
      <c r="AT223" s="33"/>
      <c r="AU223" s="33" t="s">
        <v>71</v>
      </c>
      <c r="AV223" s="33"/>
      <c r="AW223" s="33"/>
      <c r="AX223" s="33" t="s">
        <v>71</v>
      </c>
      <c r="AY223" s="33"/>
      <c r="AZ223" s="32" t="s">
        <v>71</v>
      </c>
      <c r="BA223" s="32"/>
      <c r="BB223" s="32"/>
      <c r="BC223" s="32"/>
      <c r="BD223" s="32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</row>
    <row r="224" spans="1:69" s="1" customFormat="1" ht="13.5" customHeight="1">
      <c r="A224" s="50"/>
      <c r="B224" s="18" t="s">
        <v>9</v>
      </c>
      <c r="C224" s="29" t="s">
        <v>396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31" t="s">
        <v>397</v>
      </c>
      <c r="W224" s="31"/>
      <c r="X224" s="31"/>
      <c r="Y224" s="27" t="s">
        <v>71</v>
      </c>
      <c r="Z224" s="27"/>
      <c r="AA224" s="27"/>
      <c r="AB224" s="27"/>
      <c r="AC224" s="27" t="s">
        <v>71</v>
      </c>
      <c r="AD224" s="27"/>
      <c r="AE224" s="27"/>
      <c r="AF224" s="27" t="s">
        <v>71</v>
      </c>
      <c r="AG224" s="27"/>
      <c r="AH224" s="27"/>
      <c r="AI224" s="27" t="s">
        <v>71</v>
      </c>
      <c r="AJ224" s="27"/>
      <c r="AK224" s="27" t="s">
        <v>71</v>
      </c>
      <c r="AL224" s="27"/>
      <c r="AM224" s="27"/>
      <c r="AN224" s="27"/>
      <c r="AO224" s="27" t="s">
        <v>71</v>
      </c>
      <c r="AP224" s="27"/>
      <c r="AQ224" s="27"/>
      <c r="AR224" s="27" t="s">
        <v>71</v>
      </c>
      <c r="AS224" s="27"/>
      <c r="AT224" s="27"/>
      <c r="AU224" s="27" t="s">
        <v>71</v>
      </c>
      <c r="AV224" s="27"/>
      <c r="AW224" s="27"/>
      <c r="AX224" s="27" t="s">
        <v>71</v>
      </c>
      <c r="AY224" s="27"/>
      <c r="AZ224" s="28" t="s">
        <v>71</v>
      </c>
      <c r="BA224" s="28"/>
      <c r="BB224" s="28"/>
      <c r="BC224" s="28"/>
      <c r="BD224" s="28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</row>
    <row r="225" spans="1:69" s="1" customFormat="1" ht="13.5" customHeight="1">
      <c r="A225" s="50"/>
      <c r="B225" s="18" t="s">
        <v>9</v>
      </c>
      <c r="C225" s="29" t="s">
        <v>398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31" t="s">
        <v>399</v>
      </c>
      <c r="W225" s="31"/>
      <c r="X225" s="31"/>
      <c r="Y225" s="27" t="s">
        <v>71</v>
      </c>
      <c r="Z225" s="27"/>
      <c r="AA225" s="27"/>
      <c r="AB225" s="27"/>
      <c r="AC225" s="27" t="s">
        <v>71</v>
      </c>
      <c r="AD225" s="27"/>
      <c r="AE225" s="27"/>
      <c r="AF225" s="27" t="s">
        <v>71</v>
      </c>
      <c r="AG225" s="27"/>
      <c r="AH225" s="27"/>
      <c r="AI225" s="27" t="s">
        <v>71</v>
      </c>
      <c r="AJ225" s="27"/>
      <c r="AK225" s="27" t="s">
        <v>71</v>
      </c>
      <c r="AL225" s="27"/>
      <c r="AM225" s="27"/>
      <c r="AN225" s="27"/>
      <c r="AO225" s="27" t="s">
        <v>71</v>
      </c>
      <c r="AP225" s="27"/>
      <c r="AQ225" s="27"/>
      <c r="AR225" s="27" t="s">
        <v>71</v>
      </c>
      <c r="AS225" s="27"/>
      <c r="AT225" s="27"/>
      <c r="AU225" s="27" t="s">
        <v>71</v>
      </c>
      <c r="AV225" s="27"/>
      <c r="AW225" s="27"/>
      <c r="AX225" s="27" t="s">
        <v>71</v>
      </c>
      <c r="AY225" s="27"/>
      <c r="AZ225" s="28" t="s">
        <v>71</v>
      </c>
      <c r="BA225" s="28"/>
      <c r="BB225" s="28"/>
      <c r="BC225" s="28"/>
      <c r="BD225" s="28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</row>
    <row r="226" spans="1:69" s="1" customFormat="1" ht="13.5" customHeight="1">
      <c r="A226" s="50"/>
      <c r="B226" s="18" t="s">
        <v>9</v>
      </c>
      <c r="C226" s="29" t="s">
        <v>221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31" t="s">
        <v>400</v>
      </c>
      <c r="W226" s="31"/>
      <c r="X226" s="31"/>
      <c r="Y226" s="27" t="s">
        <v>71</v>
      </c>
      <c r="Z226" s="27"/>
      <c r="AA226" s="27"/>
      <c r="AB226" s="27"/>
      <c r="AC226" s="27" t="s">
        <v>71</v>
      </c>
      <c r="AD226" s="27"/>
      <c r="AE226" s="27"/>
      <c r="AF226" s="27" t="s">
        <v>71</v>
      </c>
      <c r="AG226" s="27"/>
      <c r="AH226" s="27"/>
      <c r="AI226" s="27" t="s">
        <v>71</v>
      </c>
      <c r="AJ226" s="27"/>
      <c r="AK226" s="27" t="s">
        <v>71</v>
      </c>
      <c r="AL226" s="27"/>
      <c r="AM226" s="27"/>
      <c r="AN226" s="27"/>
      <c r="AO226" s="27" t="s">
        <v>71</v>
      </c>
      <c r="AP226" s="27"/>
      <c r="AQ226" s="27"/>
      <c r="AR226" s="27" t="s">
        <v>71</v>
      </c>
      <c r="AS226" s="27"/>
      <c r="AT226" s="27"/>
      <c r="AU226" s="27" t="s">
        <v>71</v>
      </c>
      <c r="AV226" s="27"/>
      <c r="AW226" s="27"/>
      <c r="AX226" s="27" t="s">
        <v>71</v>
      </c>
      <c r="AY226" s="27"/>
      <c r="AZ226" s="28" t="s">
        <v>71</v>
      </c>
      <c r="BA226" s="28"/>
      <c r="BB226" s="28"/>
      <c r="BC226" s="28"/>
      <c r="BD226" s="28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</row>
    <row r="227" spans="1:69" s="1" customFormat="1" ht="13.5" customHeight="1">
      <c r="A227" s="50"/>
      <c r="B227" s="18" t="s">
        <v>9</v>
      </c>
      <c r="C227" s="29" t="s">
        <v>401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31" t="s">
        <v>402</v>
      </c>
      <c r="W227" s="31"/>
      <c r="X227" s="31"/>
      <c r="Y227" s="27" t="s">
        <v>71</v>
      </c>
      <c r="Z227" s="27"/>
      <c r="AA227" s="27"/>
      <c r="AB227" s="27"/>
      <c r="AC227" s="27" t="s">
        <v>71</v>
      </c>
      <c r="AD227" s="27"/>
      <c r="AE227" s="27"/>
      <c r="AF227" s="27" t="s">
        <v>71</v>
      </c>
      <c r="AG227" s="27"/>
      <c r="AH227" s="27"/>
      <c r="AI227" s="27" t="s">
        <v>71</v>
      </c>
      <c r="AJ227" s="27"/>
      <c r="AK227" s="27" t="s">
        <v>71</v>
      </c>
      <c r="AL227" s="27"/>
      <c r="AM227" s="27"/>
      <c r="AN227" s="27"/>
      <c r="AO227" s="27" t="s">
        <v>71</v>
      </c>
      <c r="AP227" s="27"/>
      <c r="AQ227" s="27"/>
      <c r="AR227" s="27" t="s">
        <v>71</v>
      </c>
      <c r="AS227" s="27"/>
      <c r="AT227" s="27"/>
      <c r="AU227" s="27" t="s">
        <v>71</v>
      </c>
      <c r="AV227" s="27"/>
      <c r="AW227" s="27"/>
      <c r="AX227" s="27" t="s">
        <v>71</v>
      </c>
      <c r="AY227" s="27"/>
      <c r="AZ227" s="28" t="s">
        <v>71</v>
      </c>
      <c r="BA227" s="28"/>
      <c r="BB227" s="28"/>
      <c r="BC227" s="28"/>
      <c r="BD227" s="28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</row>
    <row r="228" spans="1:69" s="1" customFormat="1" ht="24" customHeight="1">
      <c r="A228" s="50"/>
      <c r="B228" s="18" t="s">
        <v>9</v>
      </c>
      <c r="C228" s="29" t="s">
        <v>403</v>
      </c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31" t="s">
        <v>404</v>
      </c>
      <c r="W228" s="31"/>
      <c r="X228" s="31"/>
      <c r="Y228" s="27" t="s">
        <v>71</v>
      </c>
      <c r="Z228" s="27"/>
      <c r="AA228" s="27"/>
      <c r="AB228" s="27"/>
      <c r="AC228" s="27" t="s">
        <v>71</v>
      </c>
      <c r="AD228" s="27"/>
      <c r="AE228" s="27"/>
      <c r="AF228" s="27" t="s">
        <v>71</v>
      </c>
      <c r="AG228" s="27"/>
      <c r="AH228" s="27"/>
      <c r="AI228" s="27" t="s">
        <v>71</v>
      </c>
      <c r="AJ228" s="27"/>
      <c r="AK228" s="27" t="s">
        <v>71</v>
      </c>
      <c r="AL228" s="27"/>
      <c r="AM228" s="27"/>
      <c r="AN228" s="27"/>
      <c r="AO228" s="27" t="s">
        <v>71</v>
      </c>
      <c r="AP228" s="27"/>
      <c r="AQ228" s="27"/>
      <c r="AR228" s="27" t="s">
        <v>71</v>
      </c>
      <c r="AS228" s="27"/>
      <c r="AT228" s="27"/>
      <c r="AU228" s="27" t="s">
        <v>71</v>
      </c>
      <c r="AV228" s="27"/>
      <c r="AW228" s="27"/>
      <c r="AX228" s="27" t="s">
        <v>71</v>
      </c>
      <c r="AY228" s="27"/>
      <c r="AZ228" s="28" t="s">
        <v>71</v>
      </c>
      <c r="BA228" s="28"/>
      <c r="BB228" s="28"/>
      <c r="BC228" s="28"/>
      <c r="BD228" s="28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</row>
    <row r="229" spans="1:69" s="1" customFormat="1" ht="24" customHeight="1">
      <c r="A229" s="50"/>
      <c r="B229" s="18" t="s">
        <v>9</v>
      </c>
      <c r="C229" s="29" t="s">
        <v>405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31" t="s">
        <v>406</v>
      </c>
      <c r="W229" s="31"/>
      <c r="X229" s="31"/>
      <c r="Y229" s="27" t="s">
        <v>71</v>
      </c>
      <c r="Z229" s="27"/>
      <c r="AA229" s="27"/>
      <c r="AB229" s="27"/>
      <c r="AC229" s="27" t="s">
        <v>71</v>
      </c>
      <c r="AD229" s="27"/>
      <c r="AE229" s="27"/>
      <c r="AF229" s="27" t="s">
        <v>71</v>
      </c>
      <c r="AG229" s="27"/>
      <c r="AH229" s="27"/>
      <c r="AI229" s="27" t="s">
        <v>71</v>
      </c>
      <c r="AJ229" s="27"/>
      <c r="AK229" s="27" t="s">
        <v>71</v>
      </c>
      <c r="AL229" s="27"/>
      <c r="AM229" s="27"/>
      <c r="AN229" s="27"/>
      <c r="AO229" s="27" t="s">
        <v>71</v>
      </c>
      <c r="AP229" s="27"/>
      <c r="AQ229" s="27"/>
      <c r="AR229" s="27" t="s">
        <v>71</v>
      </c>
      <c r="AS229" s="27"/>
      <c r="AT229" s="27"/>
      <c r="AU229" s="27" t="s">
        <v>71</v>
      </c>
      <c r="AV229" s="27"/>
      <c r="AW229" s="27"/>
      <c r="AX229" s="27" t="s">
        <v>71</v>
      </c>
      <c r="AY229" s="27"/>
      <c r="AZ229" s="28" t="s">
        <v>71</v>
      </c>
      <c r="BA229" s="28"/>
      <c r="BB229" s="28"/>
      <c r="BC229" s="28"/>
      <c r="BD229" s="28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</row>
    <row r="230" spans="1:69" s="1" customFormat="1" ht="13.5" customHeight="1">
      <c r="A230" s="50"/>
      <c r="B230" s="18" t="s">
        <v>9</v>
      </c>
      <c r="C230" s="29" t="s">
        <v>407</v>
      </c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31" t="s">
        <v>408</v>
      </c>
      <c r="W230" s="31"/>
      <c r="X230" s="31"/>
      <c r="Y230" s="27" t="s">
        <v>71</v>
      </c>
      <c r="Z230" s="27"/>
      <c r="AA230" s="27"/>
      <c r="AB230" s="27"/>
      <c r="AC230" s="27" t="s">
        <v>71</v>
      </c>
      <c r="AD230" s="27"/>
      <c r="AE230" s="27"/>
      <c r="AF230" s="27" t="s">
        <v>71</v>
      </c>
      <c r="AG230" s="27"/>
      <c r="AH230" s="27"/>
      <c r="AI230" s="27" t="s">
        <v>71</v>
      </c>
      <c r="AJ230" s="27"/>
      <c r="AK230" s="27" t="s">
        <v>71</v>
      </c>
      <c r="AL230" s="27"/>
      <c r="AM230" s="27"/>
      <c r="AN230" s="27"/>
      <c r="AO230" s="27" t="s">
        <v>71</v>
      </c>
      <c r="AP230" s="27"/>
      <c r="AQ230" s="27"/>
      <c r="AR230" s="27" t="s">
        <v>71</v>
      </c>
      <c r="AS230" s="27"/>
      <c r="AT230" s="27"/>
      <c r="AU230" s="27" t="s">
        <v>71</v>
      </c>
      <c r="AV230" s="27"/>
      <c r="AW230" s="27"/>
      <c r="AX230" s="27" t="s">
        <v>71</v>
      </c>
      <c r="AY230" s="27"/>
      <c r="AZ230" s="28" t="s">
        <v>71</v>
      </c>
      <c r="BA230" s="28"/>
      <c r="BB230" s="28"/>
      <c r="BC230" s="28"/>
      <c r="BD230" s="28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</row>
    <row r="231" spans="1:69" s="1" customFormat="1" ht="24" customHeight="1">
      <c r="A231" s="50"/>
      <c r="B231" s="18" t="s">
        <v>9</v>
      </c>
      <c r="C231" s="29" t="s">
        <v>409</v>
      </c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31" t="s">
        <v>410</v>
      </c>
      <c r="W231" s="31"/>
      <c r="X231" s="31"/>
      <c r="Y231" s="27" t="s">
        <v>71</v>
      </c>
      <c r="Z231" s="27"/>
      <c r="AA231" s="27"/>
      <c r="AB231" s="27"/>
      <c r="AC231" s="27" t="s">
        <v>71</v>
      </c>
      <c r="AD231" s="27"/>
      <c r="AE231" s="27"/>
      <c r="AF231" s="27" t="s">
        <v>71</v>
      </c>
      <c r="AG231" s="27"/>
      <c r="AH231" s="27"/>
      <c r="AI231" s="27" t="s">
        <v>71</v>
      </c>
      <c r="AJ231" s="27"/>
      <c r="AK231" s="27" t="s">
        <v>71</v>
      </c>
      <c r="AL231" s="27"/>
      <c r="AM231" s="27"/>
      <c r="AN231" s="27"/>
      <c r="AO231" s="27" t="s">
        <v>71</v>
      </c>
      <c r="AP231" s="27"/>
      <c r="AQ231" s="27"/>
      <c r="AR231" s="27" t="s">
        <v>71</v>
      </c>
      <c r="AS231" s="27"/>
      <c r="AT231" s="27"/>
      <c r="AU231" s="27" t="s">
        <v>71</v>
      </c>
      <c r="AV231" s="27"/>
      <c r="AW231" s="27"/>
      <c r="AX231" s="27" t="s">
        <v>71</v>
      </c>
      <c r="AY231" s="27"/>
      <c r="AZ231" s="28" t="s">
        <v>71</v>
      </c>
      <c r="BA231" s="28"/>
      <c r="BB231" s="28"/>
      <c r="BC231" s="28"/>
      <c r="BD231" s="28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</row>
    <row r="232" spans="1:69" s="1" customFormat="1" ht="24" customHeight="1">
      <c r="A232" s="50"/>
      <c r="B232" s="40" t="s">
        <v>411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1" t="s">
        <v>412</v>
      </c>
      <c r="W232" s="41"/>
      <c r="X232" s="41"/>
      <c r="Y232" s="27" t="s">
        <v>71</v>
      </c>
      <c r="Z232" s="27"/>
      <c r="AA232" s="27"/>
      <c r="AB232" s="27"/>
      <c r="AC232" s="27" t="s">
        <v>71</v>
      </c>
      <c r="AD232" s="27"/>
      <c r="AE232" s="27"/>
      <c r="AF232" s="27" t="s">
        <v>71</v>
      </c>
      <c r="AG232" s="27"/>
      <c r="AH232" s="27"/>
      <c r="AI232" s="27" t="s">
        <v>71</v>
      </c>
      <c r="AJ232" s="27"/>
      <c r="AK232" s="27" t="s">
        <v>71</v>
      </c>
      <c r="AL232" s="27"/>
      <c r="AM232" s="27"/>
      <c r="AN232" s="27"/>
      <c r="AO232" s="27" t="s">
        <v>71</v>
      </c>
      <c r="AP232" s="27"/>
      <c r="AQ232" s="27"/>
      <c r="AR232" s="27" t="s">
        <v>71</v>
      </c>
      <c r="AS232" s="27"/>
      <c r="AT232" s="27"/>
      <c r="AU232" s="27" t="s">
        <v>71</v>
      </c>
      <c r="AV232" s="27"/>
      <c r="AW232" s="27"/>
      <c r="AX232" s="27" t="s">
        <v>71</v>
      </c>
      <c r="AY232" s="27"/>
      <c r="AZ232" s="28" t="s">
        <v>71</v>
      </c>
      <c r="BA232" s="28"/>
      <c r="BB232" s="28"/>
      <c r="BC232" s="28"/>
      <c r="BD232" s="28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</row>
    <row r="233" spans="1:69" s="1" customFormat="1" ht="13.5" customHeight="1">
      <c r="A233" s="50"/>
      <c r="B233" s="38" t="s">
        <v>393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9" t="s">
        <v>9</v>
      </c>
      <c r="W233" s="39"/>
      <c r="X233" s="39"/>
      <c r="Y233" s="34" t="s">
        <v>9</v>
      </c>
      <c r="Z233" s="34"/>
      <c r="AA233" s="34"/>
      <c r="AB233" s="34"/>
      <c r="AC233" s="34" t="s">
        <v>9</v>
      </c>
      <c r="AD233" s="34"/>
      <c r="AE233" s="34"/>
      <c r="AF233" s="34" t="s">
        <v>9</v>
      </c>
      <c r="AG233" s="34"/>
      <c r="AH233" s="34"/>
      <c r="AI233" s="34" t="s">
        <v>9</v>
      </c>
      <c r="AJ233" s="34"/>
      <c r="AK233" s="34" t="s">
        <v>9</v>
      </c>
      <c r="AL233" s="34"/>
      <c r="AM233" s="34"/>
      <c r="AN233" s="34"/>
      <c r="AO233" s="34" t="s">
        <v>9</v>
      </c>
      <c r="AP233" s="34"/>
      <c r="AQ233" s="34"/>
      <c r="AR233" s="34" t="s">
        <v>9</v>
      </c>
      <c r="AS233" s="34"/>
      <c r="AT233" s="34"/>
      <c r="AU233" s="34" t="s">
        <v>9</v>
      </c>
      <c r="AV233" s="34"/>
      <c r="AW233" s="34"/>
      <c r="AX233" s="34" t="s">
        <v>9</v>
      </c>
      <c r="AY233" s="34"/>
      <c r="AZ233" s="35" t="s">
        <v>9</v>
      </c>
      <c r="BA233" s="35"/>
      <c r="BB233" s="35"/>
      <c r="BC233" s="35"/>
      <c r="BD233" s="35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</row>
    <row r="234" spans="1:69" s="1" customFormat="1" ht="13.5" customHeight="1">
      <c r="A234" s="50"/>
      <c r="B234" s="17" t="s">
        <v>9</v>
      </c>
      <c r="C234" s="36" t="s">
        <v>394</v>
      </c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7" t="s">
        <v>413</v>
      </c>
      <c r="W234" s="37"/>
      <c r="X234" s="37"/>
      <c r="Y234" s="33" t="s">
        <v>71</v>
      </c>
      <c r="Z234" s="33"/>
      <c r="AA234" s="33"/>
      <c r="AB234" s="33"/>
      <c r="AC234" s="33" t="s">
        <v>71</v>
      </c>
      <c r="AD234" s="33"/>
      <c r="AE234" s="33"/>
      <c r="AF234" s="33" t="s">
        <v>71</v>
      </c>
      <c r="AG234" s="33"/>
      <c r="AH234" s="33"/>
      <c r="AI234" s="33" t="s">
        <v>71</v>
      </c>
      <c r="AJ234" s="33"/>
      <c r="AK234" s="33" t="s">
        <v>71</v>
      </c>
      <c r="AL234" s="33"/>
      <c r="AM234" s="33"/>
      <c r="AN234" s="33"/>
      <c r="AO234" s="33" t="s">
        <v>71</v>
      </c>
      <c r="AP234" s="33"/>
      <c r="AQ234" s="33"/>
      <c r="AR234" s="33" t="s">
        <v>71</v>
      </c>
      <c r="AS234" s="33"/>
      <c r="AT234" s="33"/>
      <c r="AU234" s="33" t="s">
        <v>71</v>
      </c>
      <c r="AV234" s="33"/>
      <c r="AW234" s="33"/>
      <c r="AX234" s="33" t="s">
        <v>71</v>
      </c>
      <c r="AY234" s="33"/>
      <c r="AZ234" s="32" t="s">
        <v>71</v>
      </c>
      <c r="BA234" s="32"/>
      <c r="BB234" s="32"/>
      <c r="BC234" s="32"/>
      <c r="BD234" s="32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</row>
    <row r="235" spans="1:69" s="1" customFormat="1" ht="13.5" customHeight="1">
      <c r="A235" s="50"/>
      <c r="B235" s="18" t="s">
        <v>9</v>
      </c>
      <c r="C235" s="29" t="s">
        <v>396</v>
      </c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31" t="s">
        <v>414</v>
      </c>
      <c r="W235" s="31"/>
      <c r="X235" s="31"/>
      <c r="Y235" s="27" t="s">
        <v>71</v>
      </c>
      <c r="Z235" s="27"/>
      <c r="AA235" s="27"/>
      <c r="AB235" s="27"/>
      <c r="AC235" s="27" t="s">
        <v>71</v>
      </c>
      <c r="AD235" s="27"/>
      <c r="AE235" s="27"/>
      <c r="AF235" s="27" t="s">
        <v>71</v>
      </c>
      <c r="AG235" s="27"/>
      <c r="AH235" s="27"/>
      <c r="AI235" s="27" t="s">
        <v>71</v>
      </c>
      <c r="AJ235" s="27"/>
      <c r="AK235" s="27" t="s">
        <v>71</v>
      </c>
      <c r="AL235" s="27"/>
      <c r="AM235" s="27"/>
      <c r="AN235" s="27"/>
      <c r="AO235" s="27" t="s">
        <v>71</v>
      </c>
      <c r="AP235" s="27"/>
      <c r="AQ235" s="27"/>
      <c r="AR235" s="27" t="s">
        <v>71</v>
      </c>
      <c r="AS235" s="27"/>
      <c r="AT235" s="27"/>
      <c r="AU235" s="27" t="s">
        <v>71</v>
      </c>
      <c r="AV235" s="27"/>
      <c r="AW235" s="27"/>
      <c r="AX235" s="27" t="s">
        <v>71</v>
      </c>
      <c r="AY235" s="27"/>
      <c r="AZ235" s="28" t="s">
        <v>71</v>
      </c>
      <c r="BA235" s="28"/>
      <c r="BB235" s="28"/>
      <c r="BC235" s="28"/>
      <c r="BD235" s="28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</row>
    <row r="236" spans="1:69" s="1" customFormat="1" ht="13.5" customHeight="1">
      <c r="A236" s="50"/>
      <c r="B236" s="18" t="s">
        <v>9</v>
      </c>
      <c r="C236" s="29" t="s">
        <v>398</v>
      </c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31" t="s">
        <v>415</v>
      </c>
      <c r="W236" s="31"/>
      <c r="X236" s="31"/>
      <c r="Y236" s="27" t="s">
        <v>71</v>
      </c>
      <c r="Z236" s="27"/>
      <c r="AA236" s="27"/>
      <c r="AB236" s="27"/>
      <c r="AC236" s="27" t="s">
        <v>71</v>
      </c>
      <c r="AD236" s="27"/>
      <c r="AE236" s="27"/>
      <c r="AF236" s="27" t="s">
        <v>71</v>
      </c>
      <c r="AG236" s="27"/>
      <c r="AH236" s="27"/>
      <c r="AI236" s="27" t="s">
        <v>71</v>
      </c>
      <c r="AJ236" s="27"/>
      <c r="AK236" s="27" t="s">
        <v>71</v>
      </c>
      <c r="AL236" s="27"/>
      <c r="AM236" s="27"/>
      <c r="AN236" s="27"/>
      <c r="AO236" s="27" t="s">
        <v>71</v>
      </c>
      <c r="AP236" s="27"/>
      <c r="AQ236" s="27"/>
      <c r="AR236" s="27" t="s">
        <v>71</v>
      </c>
      <c r="AS236" s="27"/>
      <c r="AT236" s="27"/>
      <c r="AU236" s="27" t="s">
        <v>71</v>
      </c>
      <c r="AV236" s="27"/>
      <c r="AW236" s="27"/>
      <c r="AX236" s="27" t="s">
        <v>71</v>
      </c>
      <c r="AY236" s="27"/>
      <c r="AZ236" s="28" t="s">
        <v>71</v>
      </c>
      <c r="BA236" s="28"/>
      <c r="BB236" s="28"/>
      <c r="BC236" s="28"/>
      <c r="BD236" s="28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</row>
    <row r="237" spans="1:69" s="1" customFormat="1" ht="13.5" customHeight="1">
      <c r="A237" s="50"/>
      <c r="B237" s="18" t="s">
        <v>9</v>
      </c>
      <c r="C237" s="29" t="s">
        <v>221</v>
      </c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31" t="s">
        <v>416</v>
      </c>
      <c r="W237" s="31"/>
      <c r="X237" s="31"/>
      <c r="Y237" s="27" t="s">
        <v>71</v>
      </c>
      <c r="Z237" s="27"/>
      <c r="AA237" s="27"/>
      <c r="AB237" s="27"/>
      <c r="AC237" s="27" t="s">
        <v>71</v>
      </c>
      <c r="AD237" s="27"/>
      <c r="AE237" s="27"/>
      <c r="AF237" s="27" t="s">
        <v>71</v>
      </c>
      <c r="AG237" s="27"/>
      <c r="AH237" s="27"/>
      <c r="AI237" s="27" t="s">
        <v>71</v>
      </c>
      <c r="AJ237" s="27"/>
      <c r="AK237" s="27" t="s">
        <v>71</v>
      </c>
      <c r="AL237" s="27"/>
      <c r="AM237" s="27"/>
      <c r="AN237" s="27"/>
      <c r="AO237" s="27" t="s">
        <v>71</v>
      </c>
      <c r="AP237" s="27"/>
      <c r="AQ237" s="27"/>
      <c r="AR237" s="27" t="s">
        <v>71</v>
      </c>
      <c r="AS237" s="27"/>
      <c r="AT237" s="27"/>
      <c r="AU237" s="27" t="s">
        <v>71</v>
      </c>
      <c r="AV237" s="27"/>
      <c r="AW237" s="27"/>
      <c r="AX237" s="27" t="s">
        <v>71</v>
      </c>
      <c r="AY237" s="27"/>
      <c r="AZ237" s="28" t="s">
        <v>71</v>
      </c>
      <c r="BA237" s="28"/>
      <c r="BB237" s="28"/>
      <c r="BC237" s="28"/>
      <c r="BD237" s="28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</row>
    <row r="238" spans="1:69" s="1" customFormat="1" ht="13.5" customHeight="1">
      <c r="A238" s="50"/>
      <c r="B238" s="18" t="s">
        <v>9</v>
      </c>
      <c r="C238" s="29" t="s">
        <v>401</v>
      </c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31" t="s">
        <v>417</v>
      </c>
      <c r="W238" s="31"/>
      <c r="X238" s="31"/>
      <c r="Y238" s="27" t="s">
        <v>71</v>
      </c>
      <c r="Z238" s="27"/>
      <c r="AA238" s="27"/>
      <c r="AB238" s="27"/>
      <c r="AC238" s="27" t="s">
        <v>71</v>
      </c>
      <c r="AD238" s="27"/>
      <c r="AE238" s="27"/>
      <c r="AF238" s="27" t="s">
        <v>71</v>
      </c>
      <c r="AG238" s="27"/>
      <c r="AH238" s="27"/>
      <c r="AI238" s="27" t="s">
        <v>71</v>
      </c>
      <c r="AJ238" s="27"/>
      <c r="AK238" s="27" t="s">
        <v>71</v>
      </c>
      <c r="AL238" s="27"/>
      <c r="AM238" s="27"/>
      <c r="AN238" s="27"/>
      <c r="AO238" s="27" t="s">
        <v>71</v>
      </c>
      <c r="AP238" s="27"/>
      <c r="AQ238" s="27"/>
      <c r="AR238" s="27" t="s">
        <v>71</v>
      </c>
      <c r="AS238" s="27"/>
      <c r="AT238" s="27"/>
      <c r="AU238" s="27" t="s">
        <v>71</v>
      </c>
      <c r="AV238" s="27"/>
      <c r="AW238" s="27"/>
      <c r="AX238" s="27" t="s">
        <v>71</v>
      </c>
      <c r="AY238" s="27"/>
      <c r="AZ238" s="28" t="s">
        <v>71</v>
      </c>
      <c r="BA238" s="28"/>
      <c r="BB238" s="28"/>
      <c r="BC238" s="28"/>
      <c r="BD238" s="28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</row>
    <row r="239" spans="1:69" s="1" customFormat="1" ht="24" customHeight="1">
      <c r="A239" s="50"/>
      <c r="B239" s="18" t="s">
        <v>9</v>
      </c>
      <c r="C239" s="29" t="s">
        <v>403</v>
      </c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31" t="s">
        <v>418</v>
      </c>
      <c r="W239" s="31"/>
      <c r="X239" s="31"/>
      <c r="Y239" s="27" t="s">
        <v>71</v>
      </c>
      <c r="Z239" s="27"/>
      <c r="AA239" s="27"/>
      <c r="AB239" s="27"/>
      <c r="AC239" s="27" t="s">
        <v>71</v>
      </c>
      <c r="AD239" s="27"/>
      <c r="AE239" s="27"/>
      <c r="AF239" s="27" t="s">
        <v>71</v>
      </c>
      <c r="AG239" s="27"/>
      <c r="AH239" s="27"/>
      <c r="AI239" s="27" t="s">
        <v>71</v>
      </c>
      <c r="AJ239" s="27"/>
      <c r="AK239" s="27" t="s">
        <v>71</v>
      </c>
      <c r="AL239" s="27"/>
      <c r="AM239" s="27"/>
      <c r="AN239" s="27"/>
      <c r="AO239" s="27" t="s">
        <v>71</v>
      </c>
      <c r="AP239" s="27"/>
      <c r="AQ239" s="27"/>
      <c r="AR239" s="27" t="s">
        <v>71</v>
      </c>
      <c r="AS239" s="27"/>
      <c r="AT239" s="27"/>
      <c r="AU239" s="27" t="s">
        <v>71</v>
      </c>
      <c r="AV239" s="27"/>
      <c r="AW239" s="27"/>
      <c r="AX239" s="27" t="s">
        <v>71</v>
      </c>
      <c r="AY239" s="27"/>
      <c r="AZ239" s="28" t="s">
        <v>71</v>
      </c>
      <c r="BA239" s="28"/>
      <c r="BB239" s="28"/>
      <c r="BC239" s="28"/>
      <c r="BD239" s="28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</row>
    <row r="240" spans="1:69" s="1" customFormat="1" ht="24" customHeight="1">
      <c r="A240" s="50"/>
      <c r="B240" s="18" t="s">
        <v>9</v>
      </c>
      <c r="C240" s="29" t="s">
        <v>405</v>
      </c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31" t="s">
        <v>419</v>
      </c>
      <c r="W240" s="31"/>
      <c r="X240" s="31"/>
      <c r="Y240" s="27" t="s">
        <v>71</v>
      </c>
      <c r="Z240" s="27"/>
      <c r="AA240" s="27"/>
      <c r="AB240" s="27"/>
      <c r="AC240" s="27" t="s">
        <v>71</v>
      </c>
      <c r="AD240" s="27"/>
      <c r="AE240" s="27"/>
      <c r="AF240" s="27" t="s">
        <v>71</v>
      </c>
      <c r="AG240" s="27"/>
      <c r="AH240" s="27"/>
      <c r="AI240" s="27" t="s">
        <v>71</v>
      </c>
      <c r="AJ240" s="27"/>
      <c r="AK240" s="27" t="s">
        <v>71</v>
      </c>
      <c r="AL240" s="27"/>
      <c r="AM240" s="27"/>
      <c r="AN240" s="27"/>
      <c r="AO240" s="27" t="s">
        <v>71</v>
      </c>
      <c r="AP240" s="27"/>
      <c r="AQ240" s="27"/>
      <c r="AR240" s="27" t="s">
        <v>71</v>
      </c>
      <c r="AS240" s="27"/>
      <c r="AT240" s="27"/>
      <c r="AU240" s="27" t="s">
        <v>71</v>
      </c>
      <c r="AV240" s="27"/>
      <c r="AW240" s="27"/>
      <c r="AX240" s="27" t="s">
        <v>71</v>
      </c>
      <c r="AY240" s="27"/>
      <c r="AZ240" s="28" t="s">
        <v>71</v>
      </c>
      <c r="BA240" s="28"/>
      <c r="BB240" s="28"/>
      <c r="BC240" s="28"/>
      <c r="BD240" s="28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</row>
    <row r="241" spans="1:69" s="1" customFormat="1" ht="13.5" customHeight="1">
      <c r="A241" s="50"/>
      <c r="B241" s="18" t="s">
        <v>9</v>
      </c>
      <c r="C241" s="29" t="s">
        <v>407</v>
      </c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31" t="s">
        <v>420</v>
      </c>
      <c r="W241" s="31"/>
      <c r="X241" s="31"/>
      <c r="Y241" s="27" t="s">
        <v>71</v>
      </c>
      <c r="Z241" s="27"/>
      <c r="AA241" s="27"/>
      <c r="AB241" s="27"/>
      <c r="AC241" s="27" t="s">
        <v>71</v>
      </c>
      <c r="AD241" s="27"/>
      <c r="AE241" s="27"/>
      <c r="AF241" s="27" t="s">
        <v>71</v>
      </c>
      <c r="AG241" s="27"/>
      <c r="AH241" s="27"/>
      <c r="AI241" s="27" t="s">
        <v>71</v>
      </c>
      <c r="AJ241" s="27"/>
      <c r="AK241" s="27" t="s">
        <v>71</v>
      </c>
      <c r="AL241" s="27"/>
      <c r="AM241" s="27"/>
      <c r="AN241" s="27"/>
      <c r="AO241" s="27" t="s">
        <v>71</v>
      </c>
      <c r="AP241" s="27"/>
      <c r="AQ241" s="27"/>
      <c r="AR241" s="27" t="s">
        <v>71</v>
      </c>
      <c r="AS241" s="27"/>
      <c r="AT241" s="27"/>
      <c r="AU241" s="27" t="s">
        <v>71</v>
      </c>
      <c r="AV241" s="27"/>
      <c r="AW241" s="27"/>
      <c r="AX241" s="27" t="s">
        <v>71</v>
      </c>
      <c r="AY241" s="27"/>
      <c r="AZ241" s="28" t="s">
        <v>71</v>
      </c>
      <c r="BA241" s="28"/>
      <c r="BB241" s="28"/>
      <c r="BC241" s="28"/>
      <c r="BD241" s="28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</row>
    <row r="242" spans="1:69" s="1" customFormat="1" ht="24" customHeight="1">
      <c r="A242" s="50"/>
      <c r="B242" s="18" t="s">
        <v>9</v>
      </c>
      <c r="C242" s="29" t="s">
        <v>409</v>
      </c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31" t="s">
        <v>421</v>
      </c>
      <c r="W242" s="31"/>
      <c r="X242" s="31"/>
      <c r="Y242" s="27" t="s">
        <v>71</v>
      </c>
      <c r="Z242" s="27"/>
      <c r="AA242" s="27"/>
      <c r="AB242" s="27"/>
      <c r="AC242" s="27" t="s">
        <v>71</v>
      </c>
      <c r="AD242" s="27"/>
      <c r="AE242" s="27"/>
      <c r="AF242" s="27" t="s">
        <v>71</v>
      </c>
      <c r="AG242" s="27"/>
      <c r="AH242" s="27"/>
      <c r="AI242" s="27" t="s">
        <v>71</v>
      </c>
      <c r="AJ242" s="27"/>
      <c r="AK242" s="27" t="s">
        <v>71</v>
      </c>
      <c r="AL242" s="27"/>
      <c r="AM242" s="27"/>
      <c r="AN242" s="27"/>
      <c r="AO242" s="27" t="s">
        <v>71</v>
      </c>
      <c r="AP242" s="27"/>
      <c r="AQ242" s="27"/>
      <c r="AR242" s="27" t="s">
        <v>71</v>
      </c>
      <c r="AS242" s="27"/>
      <c r="AT242" s="27"/>
      <c r="AU242" s="27" t="s">
        <v>71</v>
      </c>
      <c r="AV242" s="27"/>
      <c r="AW242" s="27"/>
      <c r="AX242" s="27" t="s">
        <v>71</v>
      </c>
      <c r="AY242" s="27"/>
      <c r="AZ242" s="28" t="s">
        <v>71</v>
      </c>
      <c r="BA242" s="28"/>
      <c r="BB242" s="28"/>
      <c r="BC242" s="28"/>
      <c r="BD242" s="28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</row>
    <row r="243" spans="1:69" s="1" customFormat="1" ht="13.5" customHeight="1">
      <c r="A243" s="50"/>
      <c r="B243" s="40" t="s">
        <v>422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1" t="s">
        <v>423</v>
      </c>
      <c r="W243" s="41"/>
      <c r="X243" s="41"/>
      <c r="Y243" s="27" t="s">
        <v>71</v>
      </c>
      <c r="Z243" s="27"/>
      <c r="AA243" s="27"/>
      <c r="AB243" s="27"/>
      <c r="AC243" s="27" t="s">
        <v>71</v>
      </c>
      <c r="AD243" s="27"/>
      <c r="AE243" s="27"/>
      <c r="AF243" s="27" t="s">
        <v>71</v>
      </c>
      <c r="AG243" s="27"/>
      <c r="AH243" s="27"/>
      <c r="AI243" s="27" t="s">
        <v>71</v>
      </c>
      <c r="AJ243" s="27"/>
      <c r="AK243" s="27" t="s">
        <v>71</v>
      </c>
      <c r="AL243" s="27"/>
      <c r="AM243" s="27"/>
      <c r="AN243" s="27"/>
      <c r="AO243" s="27" t="s">
        <v>71</v>
      </c>
      <c r="AP243" s="27"/>
      <c r="AQ243" s="27"/>
      <c r="AR243" s="27" t="s">
        <v>71</v>
      </c>
      <c r="AS243" s="27"/>
      <c r="AT243" s="27"/>
      <c r="AU243" s="27" t="s">
        <v>71</v>
      </c>
      <c r="AV243" s="27"/>
      <c r="AW243" s="27"/>
      <c r="AX243" s="27" t="s">
        <v>71</v>
      </c>
      <c r="AY243" s="27"/>
      <c r="AZ243" s="28" t="s">
        <v>71</v>
      </c>
      <c r="BA243" s="28"/>
      <c r="BB243" s="28"/>
      <c r="BC243" s="28"/>
      <c r="BD243" s="28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</row>
    <row r="244" spans="1:69" s="1" customFormat="1" ht="13.5" customHeight="1">
      <c r="A244" s="50"/>
      <c r="B244" s="38" t="s">
        <v>393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9" t="s">
        <v>9</v>
      </c>
      <c r="W244" s="39"/>
      <c r="X244" s="39"/>
      <c r="Y244" s="34" t="s">
        <v>9</v>
      </c>
      <c r="Z244" s="34"/>
      <c r="AA244" s="34"/>
      <c r="AB244" s="34"/>
      <c r="AC244" s="34" t="s">
        <v>9</v>
      </c>
      <c r="AD244" s="34"/>
      <c r="AE244" s="34"/>
      <c r="AF244" s="34" t="s">
        <v>9</v>
      </c>
      <c r="AG244" s="34"/>
      <c r="AH244" s="34"/>
      <c r="AI244" s="34" t="s">
        <v>9</v>
      </c>
      <c r="AJ244" s="34"/>
      <c r="AK244" s="34" t="s">
        <v>9</v>
      </c>
      <c r="AL244" s="34"/>
      <c r="AM244" s="34"/>
      <c r="AN244" s="34"/>
      <c r="AO244" s="34" t="s">
        <v>9</v>
      </c>
      <c r="AP244" s="34"/>
      <c r="AQ244" s="34"/>
      <c r="AR244" s="34" t="s">
        <v>9</v>
      </c>
      <c r="AS244" s="34"/>
      <c r="AT244" s="34"/>
      <c r="AU244" s="34" t="s">
        <v>9</v>
      </c>
      <c r="AV244" s="34"/>
      <c r="AW244" s="34"/>
      <c r="AX244" s="34" t="s">
        <v>9</v>
      </c>
      <c r="AY244" s="34"/>
      <c r="AZ244" s="35" t="s">
        <v>9</v>
      </c>
      <c r="BA244" s="35"/>
      <c r="BB244" s="35"/>
      <c r="BC244" s="35"/>
      <c r="BD244" s="35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</row>
    <row r="245" spans="1:69" s="1" customFormat="1" ht="13.5" customHeight="1">
      <c r="A245" s="50"/>
      <c r="B245" s="17" t="s">
        <v>9</v>
      </c>
      <c r="C245" s="36" t="s">
        <v>394</v>
      </c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7" t="s">
        <v>424</v>
      </c>
      <c r="W245" s="37"/>
      <c r="X245" s="37"/>
      <c r="Y245" s="33" t="s">
        <v>71</v>
      </c>
      <c r="Z245" s="33"/>
      <c r="AA245" s="33"/>
      <c r="AB245" s="33"/>
      <c r="AC245" s="33" t="s">
        <v>71</v>
      </c>
      <c r="AD245" s="33"/>
      <c r="AE245" s="33"/>
      <c r="AF245" s="33" t="s">
        <v>71</v>
      </c>
      <c r="AG245" s="33"/>
      <c r="AH245" s="33"/>
      <c r="AI245" s="33" t="s">
        <v>71</v>
      </c>
      <c r="AJ245" s="33"/>
      <c r="AK245" s="33" t="s">
        <v>71</v>
      </c>
      <c r="AL245" s="33"/>
      <c r="AM245" s="33"/>
      <c r="AN245" s="33"/>
      <c r="AO245" s="33" t="s">
        <v>71</v>
      </c>
      <c r="AP245" s="33"/>
      <c r="AQ245" s="33"/>
      <c r="AR245" s="33" t="s">
        <v>71</v>
      </c>
      <c r="AS245" s="33"/>
      <c r="AT245" s="33"/>
      <c r="AU245" s="33" t="s">
        <v>71</v>
      </c>
      <c r="AV245" s="33"/>
      <c r="AW245" s="33"/>
      <c r="AX245" s="33" t="s">
        <v>71</v>
      </c>
      <c r="AY245" s="33"/>
      <c r="AZ245" s="32" t="s">
        <v>71</v>
      </c>
      <c r="BA245" s="32"/>
      <c r="BB245" s="32"/>
      <c r="BC245" s="32"/>
      <c r="BD245" s="32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</row>
    <row r="246" spans="1:69" s="1" customFormat="1" ht="13.5" customHeight="1">
      <c r="A246" s="50"/>
      <c r="B246" s="18" t="s">
        <v>9</v>
      </c>
      <c r="C246" s="29" t="s">
        <v>396</v>
      </c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31" t="s">
        <v>425</v>
      </c>
      <c r="W246" s="31"/>
      <c r="X246" s="31"/>
      <c r="Y246" s="27" t="s">
        <v>71</v>
      </c>
      <c r="Z246" s="27"/>
      <c r="AA246" s="27"/>
      <c r="AB246" s="27"/>
      <c r="AC246" s="27" t="s">
        <v>71</v>
      </c>
      <c r="AD246" s="27"/>
      <c r="AE246" s="27"/>
      <c r="AF246" s="27" t="s">
        <v>71</v>
      </c>
      <c r="AG246" s="27"/>
      <c r="AH246" s="27"/>
      <c r="AI246" s="27" t="s">
        <v>71</v>
      </c>
      <c r="AJ246" s="27"/>
      <c r="AK246" s="27" t="s">
        <v>71</v>
      </c>
      <c r="AL246" s="27"/>
      <c r="AM246" s="27"/>
      <c r="AN246" s="27"/>
      <c r="AO246" s="27" t="s">
        <v>71</v>
      </c>
      <c r="AP246" s="27"/>
      <c r="AQ246" s="27"/>
      <c r="AR246" s="27" t="s">
        <v>71</v>
      </c>
      <c r="AS246" s="27"/>
      <c r="AT246" s="27"/>
      <c r="AU246" s="27" t="s">
        <v>71</v>
      </c>
      <c r="AV246" s="27"/>
      <c r="AW246" s="27"/>
      <c r="AX246" s="27" t="s">
        <v>71</v>
      </c>
      <c r="AY246" s="27"/>
      <c r="AZ246" s="28" t="s">
        <v>71</v>
      </c>
      <c r="BA246" s="28"/>
      <c r="BB246" s="28"/>
      <c r="BC246" s="28"/>
      <c r="BD246" s="28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</row>
    <row r="247" spans="1:69" s="1" customFormat="1" ht="13.5" customHeight="1">
      <c r="A247" s="50"/>
      <c r="B247" s="18" t="s">
        <v>9</v>
      </c>
      <c r="C247" s="29" t="s">
        <v>398</v>
      </c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31" t="s">
        <v>426</v>
      </c>
      <c r="W247" s="31"/>
      <c r="X247" s="31"/>
      <c r="Y247" s="27" t="s">
        <v>71</v>
      </c>
      <c r="Z247" s="27"/>
      <c r="AA247" s="27"/>
      <c r="AB247" s="27"/>
      <c r="AC247" s="27" t="s">
        <v>71</v>
      </c>
      <c r="AD247" s="27"/>
      <c r="AE247" s="27"/>
      <c r="AF247" s="27" t="s">
        <v>71</v>
      </c>
      <c r="AG247" s="27"/>
      <c r="AH247" s="27"/>
      <c r="AI247" s="27" t="s">
        <v>71</v>
      </c>
      <c r="AJ247" s="27"/>
      <c r="AK247" s="27" t="s">
        <v>71</v>
      </c>
      <c r="AL247" s="27"/>
      <c r="AM247" s="27"/>
      <c r="AN247" s="27"/>
      <c r="AO247" s="27" t="s">
        <v>71</v>
      </c>
      <c r="AP247" s="27"/>
      <c r="AQ247" s="27"/>
      <c r="AR247" s="27" t="s">
        <v>71</v>
      </c>
      <c r="AS247" s="27"/>
      <c r="AT247" s="27"/>
      <c r="AU247" s="27" t="s">
        <v>71</v>
      </c>
      <c r="AV247" s="27"/>
      <c r="AW247" s="27"/>
      <c r="AX247" s="27" t="s">
        <v>71</v>
      </c>
      <c r="AY247" s="27"/>
      <c r="AZ247" s="28" t="s">
        <v>71</v>
      </c>
      <c r="BA247" s="28"/>
      <c r="BB247" s="28"/>
      <c r="BC247" s="28"/>
      <c r="BD247" s="28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</row>
    <row r="248" spans="1:69" s="1" customFormat="1" ht="13.5" customHeight="1">
      <c r="A248" s="50"/>
      <c r="B248" s="18" t="s">
        <v>9</v>
      </c>
      <c r="C248" s="29" t="s">
        <v>221</v>
      </c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31" t="s">
        <v>427</v>
      </c>
      <c r="W248" s="31"/>
      <c r="X248" s="31"/>
      <c r="Y248" s="27" t="s">
        <v>71</v>
      </c>
      <c r="Z248" s="27"/>
      <c r="AA248" s="27"/>
      <c r="AB248" s="27"/>
      <c r="AC248" s="27" t="s">
        <v>71</v>
      </c>
      <c r="AD248" s="27"/>
      <c r="AE248" s="27"/>
      <c r="AF248" s="27" t="s">
        <v>71</v>
      </c>
      <c r="AG248" s="27"/>
      <c r="AH248" s="27"/>
      <c r="AI248" s="27" t="s">
        <v>71</v>
      </c>
      <c r="AJ248" s="27"/>
      <c r="AK248" s="27" t="s">
        <v>71</v>
      </c>
      <c r="AL248" s="27"/>
      <c r="AM248" s="27"/>
      <c r="AN248" s="27"/>
      <c r="AO248" s="27" t="s">
        <v>71</v>
      </c>
      <c r="AP248" s="27"/>
      <c r="AQ248" s="27"/>
      <c r="AR248" s="27" t="s">
        <v>71</v>
      </c>
      <c r="AS248" s="27"/>
      <c r="AT248" s="27"/>
      <c r="AU248" s="27" t="s">
        <v>71</v>
      </c>
      <c r="AV248" s="27"/>
      <c r="AW248" s="27"/>
      <c r="AX248" s="27" t="s">
        <v>71</v>
      </c>
      <c r="AY248" s="27"/>
      <c r="AZ248" s="28" t="s">
        <v>71</v>
      </c>
      <c r="BA248" s="28"/>
      <c r="BB248" s="28"/>
      <c r="BC248" s="28"/>
      <c r="BD248" s="28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</row>
    <row r="249" spans="1:69" s="1" customFormat="1" ht="13.5" customHeight="1">
      <c r="A249" s="50"/>
      <c r="B249" s="18" t="s">
        <v>9</v>
      </c>
      <c r="C249" s="29" t="s">
        <v>401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31" t="s">
        <v>428</v>
      </c>
      <c r="W249" s="31"/>
      <c r="X249" s="31"/>
      <c r="Y249" s="27" t="s">
        <v>71</v>
      </c>
      <c r="Z249" s="27"/>
      <c r="AA249" s="27"/>
      <c r="AB249" s="27"/>
      <c r="AC249" s="27" t="s">
        <v>71</v>
      </c>
      <c r="AD249" s="27"/>
      <c r="AE249" s="27"/>
      <c r="AF249" s="27" t="s">
        <v>71</v>
      </c>
      <c r="AG249" s="27"/>
      <c r="AH249" s="27"/>
      <c r="AI249" s="27" t="s">
        <v>71</v>
      </c>
      <c r="AJ249" s="27"/>
      <c r="AK249" s="27" t="s">
        <v>71</v>
      </c>
      <c r="AL249" s="27"/>
      <c r="AM249" s="27"/>
      <c r="AN249" s="27"/>
      <c r="AO249" s="27" t="s">
        <v>71</v>
      </c>
      <c r="AP249" s="27"/>
      <c r="AQ249" s="27"/>
      <c r="AR249" s="27" t="s">
        <v>71</v>
      </c>
      <c r="AS249" s="27"/>
      <c r="AT249" s="27"/>
      <c r="AU249" s="27" t="s">
        <v>71</v>
      </c>
      <c r="AV249" s="27"/>
      <c r="AW249" s="27"/>
      <c r="AX249" s="27" t="s">
        <v>71</v>
      </c>
      <c r="AY249" s="27"/>
      <c r="AZ249" s="28" t="s">
        <v>71</v>
      </c>
      <c r="BA249" s="28"/>
      <c r="BB249" s="28"/>
      <c r="BC249" s="28"/>
      <c r="BD249" s="28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</row>
    <row r="250" spans="1:69" s="1" customFormat="1" ht="24" customHeight="1">
      <c r="A250" s="50"/>
      <c r="B250" s="18" t="s">
        <v>9</v>
      </c>
      <c r="C250" s="29" t="s">
        <v>403</v>
      </c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31" t="s">
        <v>429</v>
      </c>
      <c r="W250" s="31"/>
      <c r="X250" s="31"/>
      <c r="Y250" s="27" t="s">
        <v>71</v>
      </c>
      <c r="Z250" s="27"/>
      <c r="AA250" s="27"/>
      <c r="AB250" s="27"/>
      <c r="AC250" s="27" t="s">
        <v>71</v>
      </c>
      <c r="AD250" s="27"/>
      <c r="AE250" s="27"/>
      <c r="AF250" s="27" t="s">
        <v>71</v>
      </c>
      <c r="AG250" s="27"/>
      <c r="AH250" s="27"/>
      <c r="AI250" s="27" t="s">
        <v>71</v>
      </c>
      <c r="AJ250" s="27"/>
      <c r="AK250" s="27" t="s">
        <v>71</v>
      </c>
      <c r="AL250" s="27"/>
      <c r="AM250" s="27"/>
      <c r="AN250" s="27"/>
      <c r="AO250" s="27" t="s">
        <v>71</v>
      </c>
      <c r="AP250" s="27"/>
      <c r="AQ250" s="27"/>
      <c r="AR250" s="27" t="s">
        <v>71</v>
      </c>
      <c r="AS250" s="27"/>
      <c r="AT250" s="27"/>
      <c r="AU250" s="27" t="s">
        <v>71</v>
      </c>
      <c r="AV250" s="27"/>
      <c r="AW250" s="27"/>
      <c r="AX250" s="27" t="s">
        <v>71</v>
      </c>
      <c r="AY250" s="27"/>
      <c r="AZ250" s="28" t="s">
        <v>71</v>
      </c>
      <c r="BA250" s="28"/>
      <c r="BB250" s="28"/>
      <c r="BC250" s="28"/>
      <c r="BD250" s="28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</row>
    <row r="251" spans="1:69" s="1" customFormat="1" ht="24" customHeight="1">
      <c r="A251" s="50"/>
      <c r="B251" s="18" t="s">
        <v>9</v>
      </c>
      <c r="C251" s="29" t="s">
        <v>405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31" t="s">
        <v>430</v>
      </c>
      <c r="W251" s="31"/>
      <c r="X251" s="31"/>
      <c r="Y251" s="27" t="s">
        <v>71</v>
      </c>
      <c r="Z251" s="27"/>
      <c r="AA251" s="27"/>
      <c r="AB251" s="27"/>
      <c r="AC251" s="27" t="s">
        <v>71</v>
      </c>
      <c r="AD251" s="27"/>
      <c r="AE251" s="27"/>
      <c r="AF251" s="27" t="s">
        <v>71</v>
      </c>
      <c r="AG251" s="27"/>
      <c r="AH251" s="27"/>
      <c r="AI251" s="27" t="s">
        <v>71</v>
      </c>
      <c r="AJ251" s="27"/>
      <c r="AK251" s="27" t="s">
        <v>71</v>
      </c>
      <c r="AL251" s="27"/>
      <c r="AM251" s="27"/>
      <c r="AN251" s="27"/>
      <c r="AO251" s="27" t="s">
        <v>71</v>
      </c>
      <c r="AP251" s="27"/>
      <c r="AQ251" s="27"/>
      <c r="AR251" s="27" t="s">
        <v>71</v>
      </c>
      <c r="AS251" s="27"/>
      <c r="AT251" s="27"/>
      <c r="AU251" s="27" t="s">
        <v>71</v>
      </c>
      <c r="AV251" s="27"/>
      <c r="AW251" s="27"/>
      <c r="AX251" s="27" t="s">
        <v>71</v>
      </c>
      <c r="AY251" s="27"/>
      <c r="AZ251" s="28" t="s">
        <v>71</v>
      </c>
      <c r="BA251" s="28"/>
      <c r="BB251" s="28"/>
      <c r="BC251" s="28"/>
      <c r="BD251" s="28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</row>
    <row r="252" spans="1:69" s="1" customFormat="1" ht="13.5" customHeight="1">
      <c r="A252" s="50"/>
      <c r="B252" s="18" t="s">
        <v>9</v>
      </c>
      <c r="C252" s="29" t="s">
        <v>407</v>
      </c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31" t="s">
        <v>431</v>
      </c>
      <c r="W252" s="31"/>
      <c r="X252" s="31"/>
      <c r="Y252" s="27" t="s">
        <v>71</v>
      </c>
      <c r="Z252" s="27"/>
      <c r="AA252" s="27"/>
      <c r="AB252" s="27"/>
      <c r="AC252" s="27" t="s">
        <v>71</v>
      </c>
      <c r="AD252" s="27"/>
      <c r="AE252" s="27"/>
      <c r="AF252" s="27" t="s">
        <v>71</v>
      </c>
      <c r="AG252" s="27"/>
      <c r="AH252" s="27"/>
      <c r="AI252" s="27" t="s">
        <v>71</v>
      </c>
      <c r="AJ252" s="27"/>
      <c r="AK252" s="27" t="s">
        <v>71</v>
      </c>
      <c r="AL252" s="27"/>
      <c r="AM252" s="27"/>
      <c r="AN252" s="27"/>
      <c r="AO252" s="27" t="s">
        <v>71</v>
      </c>
      <c r="AP252" s="27"/>
      <c r="AQ252" s="27"/>
      <c r="AR252" s="27" t="s">
        <v>71</v>
      </c>
      <c r="AS252" s="27"/>
      <c r="AT252" s="27"/>
      <c r="AU252" s="27" t="s">
        <v>71</v>
      </c>
      <c r="AV252" s="27"/>
      <c r="AW252" s="27"/>
      <c r="AX252" s="27" t="s">
        <v>71</v>
      </c>
      <c r="AY252" s="27"/>
      <c r="AZ252" s="28" t="s">
        <v>71</v>
      </c>
      <c r="BA252" s="28"/>
      <c r="BB252" s="28"/>
      <c r="BC252" s="28"/>
      <c r="BD252" s="28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</row>
    <row r="253" spans="1:69" s="1" customFormat="1" ht="24" customHeight="1">
      <c r="A253" s="50"/>
      <c r="B253" s="18" t="s">
        <v>9</v>
      </c>
      <c r="C253" s="29" t="s">
        <v>409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31" t="s">
        <v>432</v>
      </c>
      <c r="W253" s="31"/>
      <c r="X253" s="31"/>
      <c r="Y253" s="27" t="s">
        <v>71</v>
      </c>
      <c r="Z253" s="27"/>
      <c r="AA253" s="27"/>
      <c r="AB253" s="27"/>
      <c r="AC253" s="27" t="s">
        <v>71</v>
      </c>
      <c r="AD253" s="27"/>
      <c r="AE253" s="27"/>
      <c r="AF253" s="27" t="s">
        <v>71</v>
      </c>
      <c r="AG253" s="27"/>
      <c r="AH253" s="27"/>
      <c r="AI253" s="27" t="s">
        <v>71</v>
      </c>
      <c r="AJ253" s="27"/>
      <c r="AK253" s="27" t="s">
        <v>71</v>
      </c>
      <c r="AL253" s="27"/>
      <c r="AM253" s="27"/>
      <c r="AN253" s="27"/>
      <c r="AO253" s="27" t="s">
        <v>71</v>
      </c>
      <c r="AP253" s="27"/>
      <c r="AQ253" s="27"/>
      <c r="AR253" s="27" t="s">
        <v>71</v>
      </c>
      <c r="AS253" s="27"/>
      <c r="AT253" s="27"/>
      <c r="AU253" s="27" t="s">
        <v>71</v>
      </c>
      <c r="AV253" s="27"/>
      <c r="AW253" s="27"/>
      <c r="AX253" s="27" t="s">
        <v>71</v>
      </c>
      <c r="AY253" s="27"/>
      <c r="AZ253" s="28" t="s">
        <v>71</v>
      </c>
      <c r="BA253" s="28"/>
      <c r="BB253" s="28"/>
      <c r="BC253" s="28"/>
      <c r="BD253" s="28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</row>
    <row r="254" spans="1:69" s="1" customFormat="1" ht="13.5" customHeight="1">
      <c r="A254" s="50"/>
      <c r="B254" s="40" t="s">
        <v>433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1" t="s">
        <v>434</v>
      </c>
      <c r="W254" s="41"/>
      <c r="X254" s="41"/>
      <c r="Y254" s="27" t="s">
        <v>71</v>
      </c>
      <c r="Z254" s="27"/>
      <c r="AA254" s="27"/>
      <c r="AB254" s="27"/>
      <c r="AC254" s="27" t="s">
        <v>71</v>
      </c>
      <c r="AD254" s="27"/>
      <c r="AE254" s="27"/>
      <c r="AF254" s="27" t="s">
        <v>71</v>
      </c>
      <c r="AG254" s="27"/>
      <c r="AH254" s="27"/>
      <c r="AI254" s="27" t="s">
        <v>71</v>
      </c>
      <c r="AJ254" s="27"/>
      <c r="AK254" s="27" t="s">
        <v>71</v>
      </c>
      <c r="AL254" s="27"/>
      <c r="AM254" s="27"/>
      <c r="AN254" s="27"/>
      <c r="AO254" s="27" t="s">
        <v>71</v>
      </c>
      <c r="AP254" s="27"/>
      <c r="AQ254" s="27"/>
      <c r="AR254" s="27" t="s">
        <v>71</v>
      </c>
      <c r="AS254" s="27"/>
      <c r="AT254" s="27"/>
      <c r="AU254" s="27" t="s">
        <v>71</v>
      </c>
      <c r="AV254" s="27"/>
      <c r="AW254" s="27"/>
      <c r="AX254" s="27" t="s">
        <v>71</v>
      </c>
      <c r="AY254" s="27"/>
      <c r="AZ254" s="28" t="s">
        <v>71</v>
      </c>
      <c r="BA254" s="28"/>
      <c r="BB254" s="28"/>
      <c r="BC254" s="28"/>
      <c r="BD254" s="28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</row>
    <row r="255" spans="1:69" s="1" customFormat="1" ht="13.5" customHeight="1">
      <c r="A255" s="50"/>
      <c r="B255" s="38" t="s">
        <v>393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9" t="s">
        <v>9</v>
      </c>
      <c r="W255" s="39"/>
      <c r="X255" s="39"/>
      <c r="Y255" s="34" t="s">
        <v>9</v>
      </c>
      <c r="Z255" s="34"/>
      <c r="AA255" s="34"/>
      <c r="AB255" s="34"/>
      <c r="AC255" s="34" t="s">
        <v>9</v>
      </c>
      <c r="AD255" s="34"/>
      <c r="AE255" s="34"/>
      <c r="AF255" s="34" t="s">
        <v>9</v>
      </c>
      <c r="AG255" s="34"/>
      <c r="AH255" s="34"/>
      <c r="AI255" s="34" t="s">
        <v>9</v>
      </c>
      <c r="AJ255" s="34"/>
      <c r="AK255" s="34" t="s">
        <v>9</v>
      </c>
      <c r="AL255" s="34"/>
      <c r="AM255" s="34"/>
      <c r="AN255" s="34"/>
      <c r="AO255" s="34" t="s">
        <v>9</v>
      </c>
      <c r="AP255" s="34"/>
      <c r="AQ255" s="34"/>
      <c r="AR255" s="34" t="s">
        <v>9</v>
      </c>
      <c r="AS255" s="34"/>
      <c r="AT255" s="34"/>
      <c r="AU255" s="34" t="s">
        <v>9</v>
      </c>
      <c r="AV255" s="34"/>
      <c r="AW255" s="34"/>
      <c r="AX255" s="34" t="s">
        <v>9</v>
      </c>
      <c r="AY255" s="34"/>
      <c r="AZ255" s="35" t="s">
        <v>9</v>
      </c>
      <c r="BA255" s="35"/>
      <c r="BB255" s="35"/>
      <c r="BC255" s="35"/>
      <c r="BD255" s="35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</row>
    <row r="256" spans="1:69" s="1" customFormat="1" ht="13.5" customHeight="1">
      <c r="A256" s="50"/>
      <c r="B256" s="17" t="s">
        <v>9</v>
      </c>
      <c r="C256" s="36" t="s">
        <v>394</v>
      </c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7" t="s">
        <v>435</v>
      </c>
      <c r="W256" s="37"/>
      <c r="X256" s="37"/>
      <c r="Y256" s="33" t="s">
        <v>71</v>
      </c>
      <c r="Z256" s="33"/>
      <c r="AA256" s="33"/>
      <c r="AB256" s="33"/>
      <c r="AC256" s="33" t="s">
        <v>71</v>
      </c>
      <c r="AD256" s="33"/>
      <c r="AE256" s="33"/>
      <c r="AF256" s="33" t="s">
        <v>71</v>
      </c>
      <c r="AG256" s="33"/>
      <c r="AH256" s="33"/>
      <c r="AI256" s="33" t="s">
        <v>71</v>
      </c>
      <c r="AJ256" s="33"/>
      <c r="AK256" s="33" t="s">
        <v>71</v>
      </c>
      <c r="AL256" s="33"/>
      <c r="AM256" s="33"/>
      <c r="AN256" s="33"/>
      <c r="AO256" s="33" t="s">
        <v>71</v>
      </c>
      <c r="AP256" s="33"/>
      <c r="AQ256" s="33"/>
      <c r="AR256" s="33" t="s">
        <v>71</v>
      </c>
      <c r="AS256" s="33"/>
      <c r="AT256" s="33"/>
      <c r="AU256" s="33" t="s">
        <v>71</v>
      </c>
      <c r="AV256" s="33"/>
      <c r="AW256" s="33"/>
      <c r="AX256" s="33" t="s">
        <v>71</v>
      </c>
      <c r="AY256" s="33"/>
      <c r="AZ256" s="32" t="s">
        <v>71</v>
      </c>
      <c r="BA256" s="32"/>
      <c r="BB256" s="32"/>
      <c r="BC256" s="32"/>
      <c r="BD256" s="32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</row>
    <row r="257" spans="1:69" s="1" customFormat="1" ht="13.5" customHeight="1">
      <c r="A257" s="50"/>
      <c r="B257" s="18" t="s">
        <v>9</v>
      </c>
      <c r="C257" s="29" t="s">
        <v>396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31" t="s">
        <v>436</v>
      </c>
      <c r="W257" s="31"/>
      <c r="X257" s="31"/>
      <c r="Y257" s="27" t="s">
        <v>71</v>
      </c>
      <c r="Z257" s="27"/>
      <c r="AA257" s="27"/>
      <c r="AB257" s="27"/>
      <c r="AC257" s="27" t="s">
        <v>71</v>
      </c>
      <c r="AD257" s="27"/>
      <c r="AE257" s="27"/>
      <c r="AF257" s="27" t="s">
        <v>71</v>
      </c>
      <c r="AG257" s="27"/>
      <c r="AH257" s="27"/>
      <c r="AI257" s="27" t="s">
        <v>71</v>
      </c>
      <c r="AJ257" s="27"/>
      <c r="AK257" s="27" t="s">
        <v>71</v>
      </c>
      <c r="AL257" s="27"/>
      <c r="AM257" s="27"/>
      <c r="AN257" s="27"/>
      <c r="AO257" s="27" t="s">
        <v>71</v>
      </c>
      <c r="AP257" s="27"/>
      <c r="AQ257" s="27"/>
      <c r="AR257" s="27" t="s">
        <v>71</v>
      </c>
      <c r="AS257" s="27"/>
      <c r="AT257" s="27"/>
      <c r="AU257" s="27" t="s">
        <v>71</v>
      </c>
      <c r="AV257" s="27"/>
      <c r="AW257" s="27"/>
      <c r="AX257" s="27" t="s">
        <v>71</v>
      </c>
      <c r="AY257" s="27"/>
      <c r="AZ257" s="28" t="s">
        <v>71</v>
      </c>
      <c r="BA257" s="28"/>
      <c r="BB257" s="28"/>
      <c r="BC257" s="28"/>
      <c r="BD257" s="28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</row>
    <row r="258" spans="1:69" s="1" customFormat="1" ht="13.5" customHeight="1">
      <c r="A258" s="50"/>
      <c r="B258" s="18" t="s">
        <v>9</v>
      </c>
      <c r="C258" s="29" t="s">
        <v>398</v>
      </c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31" t="s">
        <v>437</v>
      </c>
      <c r="W258" s="31"/>
      <c r="X258" s="31"/>
      <c r="Y258" s="27" t="s">
        <v>71</v>
      </c>
      <c r="Z258" s="27"/>
      <c r="AA258" s="27"/>
      <c r="AB258" s="27"/>
      <c r="AC258" s="27" t="s">
        <v>71</v>
      </c>
      <c r="AD258" s="27"/>
      <c r="AE258" s="27"/>
      <c r="AF258" s="27" t="s">
        <v>71</v>
      </c>
      <c r="AG258" s="27"/>
      <c r="AH258" s="27"/>
      <c r="AI258" s="27" t="s">
        <v>71</v>
      </c>
      <c r="AJ258" s="27"/>
      <c r="AK258" s="27" t="s">
        <v>71</v>
      </c>
      <c r="AL258" s="27"/>
      <c r="AM258" s="27"/>
      <c r="AN258" s="27"/>
      <c r="AO258" s="27" t="s">
        <v>71</v>
      </c>
      <c r="AP258" s="27"/>
      <c r="AQ258" s="27"/>
      <c r="AR258" s="27" t="s">
        <v>71</v>
      </c>
      <c r="AS258" s="27"/>
      <c r="AT258" s="27"/>
      <c r="AU258" s="27" t="s">
        <v>71</v>
      </c>
      <c r="AV258" s="27"/>
      <c r="AW258" s="27"/>
      <c r="AX258" s="27" t="s">
        <v>71</v>
      </c>
      <c r="AY258" s="27"/>
      <c r="AZ258" s="28" t="s">
        <v>71</v>
      </c>
      <c r="BA258" s="28"/>
      <c r="BB258" s="28"/>
      <c r="BC258" s="28"/>
      <c r="BD258" s="28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</row>
    <row r="259" spans="1:69" s="1" customFormat="1" ht="13.5" customHeight="1">
      <c r="A259" s="50"/>
      <c r="B259" s="18" t="s">
        <v>9</v>
      </c>
      <c r="C259" s="29" t="s">
        <v>221</v>
      </c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31" t="s">
        <v>438</v>
      </c>
      <c r="W259" s="31"/>
      <c r="X259" s="31"/>
      <c r="Y259" s="27" t="s">
        <v>71</v>
      </c>
      <c r="Z259" s="27"/>
      <c r="AA259" s="27"/>
      <c r="AB259" s="27"/>
      <c r="AC259" s="27" t="s">
        <v>71</v>
      </c>
      <c r="AD259" s="27"/>
      <c r="AE259" s="27"/>
      <c r="AF259" s="27" t="s">
        <v>71</v>
      </c>
      <c r="AG259" s="27"/>
      <c r="AH259" s="27"/>
      <c r="AI259" s="27" t="s">
        <v>71</v>
      </c>
      <c r="AJ259" s="27"/>
      <c r="AK259" s="27" t="s">
        <v>71</v>
      </c>
      <c r="AL259" s="27"/>
      <c r="AM259" s="27"/>
      <c r="AN259" s="27"/>
      <c r="AO259" s="27" t="s">
        <v>71</v>
      </c>
      <c r="AP259" s="27"/>
      <c r="AQ259" s="27"/>
      <c r="AR259" s="27" t="s">
        <v>71</v>
      </c>
      <c r="AS259" s="27"/>
      <c r="AT259" s="27"/>
      <c r="AU259" s="27" t="s">
        <v>71</v>
      </c>
      <c r="AV259" s="27"/>
      <c r="AW259" s="27"/>
      <c r="AX259" s="27" t="s">
        <v>71</v>
      </c>
      <c r="AY259" s="27"/>
      <c r="AZ259" s="28" t="s">
        <v>71</v>
      </c>
      <c r="BA259" s="28"/>
      <c r="BB259" s="28"/>
      <c r="BC259" s="28"/>
      <c r="BD259" s="28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</row>
    <row r="260" spans="1:69" s="1" customFormat="1" ht="13.5" customHeight="1">
      <c r="A260" s="50"/>
      <c r="B260" s="18" t="s">
        <v>9</v>
      </c>
      <c r="C260" s="29" t="s">
        <v>401</v>
      </c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31" t="s">
        <v>439</v>
      </c>
      <c r="W260" s="31"/>
      <c r="X260" s="31"/>
      <c r="Y260" s="27" t="s">
        <v>71</v>
      </c>
      <c r="Z260" s="27"/>
      <c r="AA260" s="27"/>
      <c r="AB260" s="27"/>
      <c r="AC260" s="27" t="s">
        <v>71</v>
      </c>
      <c r="AD260" s="27"/>
      <c r="AE260" s="27"/>
      <c r="AF260" s="27" t="s">
        <v>71</v>
      </c>
      <c r="AG260" s="27"/>
      <c r="AH260" s="27"/>
      <c r="AI260" s="27" t="s">
        <v>71</v>
      </c>
      <c r="AJ260" s="27"/>
      <c r="AK260" s="27" t="s">
        <v>71</v>
      </c>
      <c r="AL260" s="27"/>
      <c r="AM260" s="27"/>
      <c r="AN260" s="27"/>
      <c r="AO260" s="27" t="s">
        <v>71</v>
      </c>
      <c r="AP260" s="27"/>
      <c r="AQ260" s="27"/>
      <c r="AR260" s="27" t="s">
        <v>71</v>
      </c>
      <c r="AS260" s="27"/>
      <c r="AT260" s="27"/>
      <c r="AU260" s="27" t="s">
        <v>71</v>
      </c>
      <c r="AV260" s="27"/>
      <c r="AW260" s="27"/>
      <c r="AX260" s="27" t="s">
        <v>71</v>
      </c>
      <c r="AY260" s="27"/>
      <c r="AZ260" s="28" t="s">
        <v>71</v>
      </c>
      <c r="BA260" s="28"/>
      <c r="BB260" s="28"/>
      <c r="BC260" s="28"/>
      <c r="BD260" s="28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</row>
    <row r="261" spans="1:69" s="1" customFormat="1" ht="24" customHeight="1">
      <c r="A261" s="50"/>
      <c r="B261" s="18" t="s">
        <v>9</v>
      </c>
      <c r="C261" s="29" t="s">
        <v>403</v>
      </c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31" t="s">
        <v>440</v>
      </c>
      <c r="W261" s="31"/>
      <c r="X261" s="31"/>
      <c r="Y261" s="27" t="s">
        <v>71</v>
      </c>
      <c r="Z261" s="27"/>
      <c r="AA261" s="27"/>
      <c r="AB261" s="27"/>
      <c r="AC261" s="27" t="s">
        <v>71</v>
      </c>
      <c r="AD261" s="27"/>
      <c r="AE261" s="27"/>
      <c r="AF261" s="27" t="s">
        <v>71</v>
      </c>
      <c r="AG261" s="27"/>
      <c r="AH261" s="27"/>
      <c r="AI261" s="27" t="s">
        <v>71</v>
      </c>
      <c r="AJ261" s="27"/>
      <c r="AK261" s="27" t="s">
        <v>71</v>
      </c>
      <c r="AL261" s="27"/>
      <c r="AM261" s="27"/>
      <c r="AN261" s="27"/>
      <c r="AO261" s="27" t="s">
        <v>71</v>
      </c>
      <c r="AP261" s="27"/>
      <c r="AQ261" s="27"/>
      <c r="AR261" s="27" t="s">
        <v>71</v>
      </c>
      <c r="AS261" s="27"/>
      <c r="AT261" s="27"/>
      <c r="AU261" s="27" t="s">
        <v>71</v>
      </c>
      <c r="AV261" s="27"/>
      <c r="AW261" s="27"/>
      <c r="AX261" s="27" t="s">
        <v>71</v>
      </c>
      <c r="AY261" s="27"/>
      <c r="AZ261" s="28" t="s">
        <v>71</v>
      </c>
      <c r="BA261" s="28"/>
      <c r="BB261" s="28"/>
      <c r="BC261" s="28"/>
      <c r="BD261" s="28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</row>
    <row r="262" spans="1:69" s="1" customFormat="1" ht="24" customHeight="1">
      <c r="A262" s="50"/>
      <c r="B262" s="18" t="s">
        <v>9</v>
      </c>
      <c r="C262" s="29" t="s">
        <v>405</v>
      </c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31" t="s">
        <v>441</v>
      </c>
      <c r="W262" s="31"/>
      <c r="X262" s="31"/>
      <c r="Y262" s="27" t="s">
        <v>71</v>
      </c>
      <c r="Z262" s="27"/>
      <c r="AA262" s="27"/>
      <c r="AB262" s="27"/>
      <c r="AC262" s="27" t="s">
        <v>71</v>
      </c>
      <c r="AD262" s="27"/>
      <c r="AE262" s="27"/>
      <c r="AF262" s="27" t="s">
        <v>71</v>
      </c>
      <c r="AG262" s="27"/>
      <c r="AH262" s="27"/>
      <c r="AI262" s="27" t="s">
        <v>71</v>
      </c>
      <c r="AJ262" s="27"/>
      <c r="AK262" s="27" t="s">
        <v>71</v>
      </c>
      <c r="AL262" s="27"/>
      <c r="AM262" s="27"/>
      <c r="AN262" s="27"/>
      <c r="AO262" s="27" t="s">
        <v>71</v>
      </c>
      <c r="AP262" s="27"/>
      <c r="AQ262" s="27"/>
      <c r="AR262" s="27" t="s">
        <v>71</v>
      </c>
      <c r="AS262" s="27"/>
      <c r="AT262" s="27"/>
      <c r="AU262" s="27" t="s">
        <v>71</v>
      </c>
      <c r="AV262" s="27"/>
      <c r="AW262" s="27"/>
      <c r="AX262" s="27" t="s">
        <v>71</v>
      </c>
      <c r="AY262" s="27"/>
      <c r="AZ262" s="28" t="s">
        <v>71</v>
      </c>
      <c r="BA262" s="28"/>
      <c r="BB262" s="28"/>
      <c r="BC262" s="28"/>
      <c r="BD262" s="28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</row>
    <row r="263" spans="1:69" s="1" customFormat="1" ht="13.5" customHeight="1">
      <c r="A263" s="50"/>
      <c r="B263" s="18" t="s">
        <v>9</v>
      </c>
      <c r="C263" s="29" t="s">
        <v>407</v>
      </c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31" t="s">
        <v>442</v>
      </c>
      <c r="W263" s="31"/>
      <c r="X263" s="31"/>
      <c r="Y263" s="27" t="s">
        <v>71</v>
      </c>
      <c r="Z263" s="27"/>
      <c r="AA263" s="27"/>
      <c r="AB263" s="27"/>
      <c r="AC263" s="27" t="s">
        <v>71</v>
      </c>
      <c r="AD263" s="27"/>
      <c r="AE263" s="27"/>
      <c r="AF263" s="27" t="s">
        <v>71</v>
      </c>
      <c r="AG263" s="27"/>
      <c r="AH263" s="27"/>
      <c r="AI263" s="27" t="s">
        <v>71</v>
      </c>
      <c r="AJ263" s="27"/>
      <c r="AK263" s="27" t="s">
        <v>71</v>
      </c>
      <c r="AL263" s="27"/>
      <c r="AM263" s="27"/>
      <c r="AN263" s="27"/>
      <c r="AO263" s="27" t="s">
        <v>71</v>
      </c>
      <c r="AP263" s="27"/>
      <c r="AQ263" s="27"/>
      <c r="AR263" s="27" t="s">
        <v>71</v>
      </c>
      <c r="AS263" s="27"/>
      <c r="AT263" s="27"/>
      <c r="AU263" s="27" t="s">
        <v>71</v>
      </c>
      <c r="AV263" s="27"/>
      <c r="AW263" s="27"/>
      <c r="AX263" s="27" t="s">
        <v>71</v>
      </c>
      <c r="AY263" s="27"/>
      <c r="AZ263" s="28" t="s">
        <v>71</v>
      </c>
      <c r="BA263" s="28"/>
      <c r="BB263" s="28"/>
      <c r="BC263" s="28"/>
      <c r="BD263" s="28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</row>
    <row r="264" spans="1:69" s="1" customFormat="1" ht="24" customHeight="1">
      <c r="A264" s="50"/>
      <c r="B264" s="18" t="s">
        <v>9</v>
      </c>
      <c r="C264" s="29" t="s">
        <v>409</v>
      </c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31" t="s">
        <v>443</v>
      </c>
      <c r="W264" s="31"/>
      <c r="X264" s="31"/>
      <c r="Y264" s="27" t="s">
        <v>71</v>
      </c>
      <c r="Z264" s="27"/>
      <c r="AA264" s="27"/>
      <c r="AB264" s="27"/>
      <c r="AC264" s="27" t="s">
        <v>71</v>
      </c>
      <c r="AD264" s="27"/>
      <c r="AE264" s="27"/>
      <c r="AF264" s="27" t="s">
        <v>71</v>
      </c>
      <c r="AG264" s="27"/>
      <c r="AH264" s="27"/>
      <c r="AI264" s="27" t="s">
        <v>71</v>
      </c>
      <c r="AJ264" s="27"/>
      <c r="AK264" s="27" t="s">
        <v>71</v>
      </c>
      <c r="AL264" s="27"/>
      <c r="AM264" s="27"/>
      <c r="AN264" s="27"/>
      <c r="AO264" s="27" t="s">
        <v>71</v>
      </c>
      <c r="AP264" s="27"/>
      <c r="AQ264" s="27"/>
      <c r="AR264" s="27" t="s">
        <v>71</v>
      </c>
      <c r="AS264" s="27"/>
      <c r="AT264" s="27"/>
      <c r="AU264" s="27" t="s">
        <v>71</v>
      </c>
      <c r="AV264" s="27"/>
      <c r="AW264" s="27"/>
      <c r="AX264" s="27" t="s">
        <v>71</v>
      </c>
      <c r="AY264" s="27"/>
      <c r="AZ264" s="28" t="s">
        <v>71</v>
      </c>
      <c r="BA264" s="28"/>
      <c r="BB264" s="28"/>
      <c r="BC264" s="28"/>
      <c r="BD264" s="28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</row>
    <row r="265" spans="1:69" s="1" customFormat="1" ht="24" customHeight="1">
      <c r="A265" s="50"/>
      <c r="B265" s="40" t="s">
        <v>444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1" t="s">
        <v>445</v>
      </c>
      <c r="W265" s="41"/>
      <c r="X265" s="41"/>
      <c r="Y265" s="27" t="s">
        <v>71</v>
      </c>
      <c r="Z265" s="27"/>
      <c r="AA265" s="27"/>
      <c r="AB265" s="27"/>
      <c r="AC265" s="27" t="s">
        <v>71</v>
      </c>
      <c r="AD265" s="27"/>
      <c r="AE265" s="27"/>
      <c r="AF265" s="27" t="s">
        <v>71</v>
      </c>
      <c r="AG265" s="27"/>
      <c r="AH265" s="27"/>
      <c r="AI265" s="27" t="s">
        <v>71</v>
      </c>
      <c r="AJ265" s="27"/>
      <c r="AK265" s="27" t="s">
        <v>71</v>
      </c>
      <c r="AL265" s="27"/>
      <c r="AM265" s="27"/>
      <c r="AN265" s="27"/>
      <c r="AO265" s="27" t="s">
        <v>71</v>
      </c>
      <c r="AP265" s="27"/>
      <c r="AQ265" s="27"/>
      <c r="AR265" s="27" t="s">
        <v>71</v>
      </c>
      <c r="AS265" s="27"/>
      <c r="AT265" s="27"/>
      <c r="AU265" s="27" t="s">
        <v>71</v>
      </c>
      <c r="AV265" s="27"/>
      <c r="AW265" s="27"/>
      <c r="AX265" s="27" t="s">
        <v>71</v>
      </c>
      <c r="AY265" s="27"/>
      <c r="AZ265" s="28" t="s">
        <v>71</v>
      </c>
      <c r="BA265" s="28"/>
      <c r="BB265" s="28"/>
      <c r="BC265" s="28"/>
      <c r="BD265" s="28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</row>
    <row r="266" spans="1:69" s="1" customFormat="1" ht="13.5" customHeight="1">
      <c r="A266" s="50"/>
      <c r="B266" s="38" t="s">
        <v>393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9" t="s">
        <v>9</v>
      </c>
      <c r="W266" s="39"/>
      <c r="X266" s="39"/>
      <c r="Y266" s="34" t="s">
        <v>9</v>
      </c>
      <c r="Z266" s="34"/>
      <c r="AA266" s="34"/>
      <c r="AB266" s="34"/>
      <c r="AC266" s="34" t="s">
        <v>9</v>
      </c>
      <c r="AD266" s="34"/>
      <c r="AE266" s="34"/>
      <c r="AF266" s="34" t="s">
        <v>9</v>
      </c>
      <c r="AG266" s="34"/>
      <c r="AH266" s="34"/>
      <c r="AI266" s="34" t="s">
        <v>9</v>
      </c>
      <c r="AJ266" s="34"/>
      <c r="AK266" s="34" t="s">
        <v>9</v>
      </c>
      <c r="AL266" s="34"/>
      <c r="AM266" s="34"/>
      <c r="AN266" s="34"/>
      <c r="AO266" s="34" t="s">
        <v>9</v>
      </c>
      <c r="AP266" s="34"/>
      <c r="AQ266" s="34"/>
      <c r="AR266" s="34" t="s">
        <v>9</v>
      </c>
      <c r="AS266" s="34"/>
      <c r="AT266" s="34"/>
      <c r="AU266" s="34" t="s">
        <v>9</v>
      </c>
      <c r="AV266" s="34"/>
      <c r="AW266" s="34"/>
      <c r="AX266" s="34" t="s">
        <v>9</v>
      </c>
      <c r="AY266" s="34"/>
      <c r="AZ266" s="35" t="s">
        <v>9</v>
      </c>
      <c r="BA266" s="35"/>
      <c r="BB266" s="35"/>
      <c r="BC266" s="35"/>
      <c r="BD266" s="35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</row>
    <row r="267" spans="1:69" s="1" customFormat="1" ht="13.5" customHeight="1">
      <c r="A267" s="50"/>
      <c r="B267" s="17" t="s">
        <v>9</v>
      </c>
      <c r="C267" s="36" t="s">
        <v>394</v>
      </c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7" t="s">
        <v>446</v>
      </c>
      <c r="W267" s="37"/>
      <c r="X267" s="37"/>
      <c r="Y267" s="33" t="s">
        <v>71</v>
      </c>
      <c r="Z267" s="33"/>
      <c r="AA267" s="33"/>
      <c r="AB267" s="33"/>
      <c r="AC267" s="33" t="s">
        <v>71</v>
      </c>
      <c r="AD267" s="33"/>
      <c r="AE267" s="33"/>
      <c r="AF267" s="33" t="s">
        <v>71</v>
      </c>
      <c r="AG267" s="33"/>
      <c r="AH267" s="33"/>
      <c r="AI267" s="33" t="s">
        <v>71</v>
      </c>
      <c r="AJ267" s="33"/>
      <c r="AK267" s="33" t="s">
        <v>71</v>
      </c>
      <c r="AL267" s="33"/>
      <c r="AM267" s="33"/>
      <c r="AN267" s="33"/>
      <c r="AO267" s="33" t="s">
        <v>71</v>
      </c>
      <c r="AP267" s="33"/>
      <c r="AQ267" s="33"/>
      <c r="AR267" s="33" t="s">
        <v>71</v>
      </c>
      <c r="AS267" s="33"/>
      <c r="AT267" s="33"/>
      <c r="AU267" s="33" t="s">
        <v>71</v>
      </c>
      <c r="AV267" s="33"/>
      <c r="AW267" s="33"/>
      <c r="AX267" s="33" t="s">
        <v>71</v>
      </c>
      <c r="AY267" s="33"/>
      <c r="AZ267" s="32" t="s">
        <v>71</v>
      </c>
      <c r="BA267" s="32"/>
      <c r="BB267" s="32"/>
      <c r="BC267" s="32"/>
      <c r="BD267" s="32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</row>
    <row r="268" spans="1:69" s="1" customFormat="1" ht="13.5" customHeight="1">
      <c r="A268" s="50"/>
      <c r="B268" s="18" t="s">
        <v>9</v>
      </c>
      <c r="C268" s="29" t="s">
        <v>396</v>
      </c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31" t="s">
        <v>447</v>
      </c>
      <c r="W268" s="31"/>
      <c r="X268" s="31"/>
      <c r="Y268" s="27" t="s">
        <v>71</v>
      </c>
      <c r="Z268" s="27"/>
      <c r="AA268" s="27"/>
      <c r="AB268" s="27"/>
      <c r="AC268" s="27" t="s">
        <v>71</v>
      </c>
      <c r="AD268" s="27"/>
      <c r="AE268" s="27"/>
      <c r="AF268" s="27" t="s">
        <v>71</v>
      </c>
      <c r="AG268" s="27"/>
      <c r="AH268" s="27"/>
      <c r="AI268" s="27" t="s">
        <v>71</v>
      </c>
      <c r="AJ268" s="27"/>
      <c r="AK268" s="27" t="s">
        <v>71</v>
      </c>
      <c r="AL268" s="27"/>
      <c r="AM268" s="27"/>
      <c r="AN268" s="27"/>
      <c r="AO268" s="27" t="s">
        <v>71</v>
      </c>
      <c r="AP268" s="27"/>
      <c r="AQ268" s="27"/>
      <c r="AR268" s="27" t="s">
        <v>71</v>
      </c>
      <c r="AS268" s="27"/>
      <c r="AT268" s="27"/>
      <c r="AU268" s="27" t="s">
        <v>71</v>
      </c>
      <c r="AV268" s="27"/>
      <c r="AW268" s="27"/>
      <c r="AX268" s="27" t="s">
        <v>71</v>
      </c>
      <c r="AY268" s="27"/>
      <c r="AZ268" s="28" t="s">
        <v>71</v>
      </c>
      <c r="BA268" s="28"/>
      <c r="BB268" s="28"/>
      <c r="BC268" s="28"/>
      <c r="BD268" s="28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</row>
    <row r="269" spans="1:69" s="1" customFormat="1" ht="13.5" customHeight="1">
      <c r="A269" s="50"/>
      <c r="B269" s="18" t="s">
        <v>9</v>
      </c>
      <c r="C269" s="29" t="s">
        <v>398</v>
      </c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31" t="s">
        <v>448</v>
      </c>
      <c r="W269" s="31"/>
      <c r="X269" s="31"/>
      <c r="Y269" s="27" t="s">
        <v>71</v>
      </c>
      <c r="Z269" s="27"/>
      <c r="AA269" s="27"/>
      <c r="AB269" s="27"/>
      <c r="AC269" s="27" t="s">
        <v>71</v>
      </c>
      <c r="AD269" s="27"/>
      <c r="AE269" s="27"/>
      <c r="AF269" s="27" t="s">
        <v>71</v>
      </c>
      <c r="AG269" s="27"/>
      <c r="AH269" s="27"/>
      <c r="AI269" s="27" t="s">
        <v>71</v>
      </c>
      <c r="AJ269" s="27"/>
      <c r="AK269" s="27" t="s">
        <v>71</v>
      </c>
      <c r="AL269" s="27"/>
      <c r="AM269" s="27"/>
      <c r="AN269" s="27"/>
      <c r="AO269" s="27" t="s">
        <v>71</v>
      </c>
      <c r="AP269" s="27"/>
      <c r="AQ269" s="27"/>
      <c r="AR269" s="27" t="s">
        <v>71</v>
      </c>
      <c r="AS269" s="27"/>
      <c r="AT269" s="27"/>
      <c r="AU269" s="27" t="s">
        <v>71</v>
      </c>
      <c r="AV269" s="27"/>
      <c r="AW269" s="27"/>
      <c r="AX269" s="27" t="s">
        <v>71</v>
      </c>
      <c r="AY269" s="27"/>
      <c r="AZ269" s="28" t="s">
        <v>71</v>
      </c>
      <c r="BA269" s="28"/>
      <c r="BB269" s="28"/>
      <c r="BC269" s="28"/>
      <c r="BD269" s="28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</row>
    <row r="270" spans="1:69" s="1" customFormat="1" ht="13.5" customHeight="1">
      <c r="A270" s="50"/>
      <c r="B270" s="18" t="s">
        <v>9</v>
      </c>
      <c r="C270" s="29" t="s">
        <v>221</v>
      </c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31" t="s">
        <v>449</v>
      </c>
      <c r="W270" s="31"/>
      <c r="X270" s="31"/>
      <c r="Y270" s="27" t="s">
        <v>71</v>
      </c>
      <c r="Z270" s="27"/>
      <c r="AA270" s="27"/>
      <c r="AB270" s="27"/>
      <c r="AC270" s="27" t="s">
        <v>71</v>
      </c>
      <c r="AD270" s="27"/>
      <c r="AE270" s="27"/>
      <c r="AF270" s="27" t="s">
        <v>71</v>
      </c>
      <c r="AG270" s="27"/>
      <c r="AH270" s="27"/>
      <c r="AI270" s="27" t="s">
        <v>71</v>
      </c>
      <c r="AJ270" s="27"/>
      <c r="AK270" s="27" t="s">
        <v>71</v>
      </c>
      <c r="AL270" s="27"/>
      <c r="AM270" s="27"/>
      <c r="AN270" s="27"/>
      <c r="AO270" s="27" t="s">
        <v>71</v>
      </c>
      <c r="AP270" s="27"/>
      <c r="AQ270" s="27"/>
      <c r="AR270" s="27" t="s">
        <v>71</v>
      </c>
      <c r="AS270" s="27"/>
      <c r="AT270" s="27"/>
      <c r="AU270" s="27" t="s">
        <v>71</v>
      </c>
      <c r="AV270" s="27"/>
      <c r="AW270" s="27"/>
      <c r="AX270" s="27" t="s">
        <v>71</v>
      </c>
      <c r="AY270" s="27"/>
      <c r="AZ270" s="28" t="s">
        <v>71</v>
      </c>
      <c r="BA270" s="28"/>
      <c r="BB270" s="28"/>
      <c r="BC270" s="28"/>
      <c r="BD270" s="28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</row>
    <row r="271" spans="1:69" s="1" customFormat="1" ht="13.5" customHeight="1">
      <c r="A271" s="50"/>
      <c r="B271" s="18" t="s">
        <v>9</v>
      </c>
      <c r="C271" s="29" t="s">
        <v>401</v>
      </c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31" t="s">
        <v>450</v>
      </c>
      <c r="W271" s="31"/>
      <c r="X271" s="31"/>
      <c r="Y271" s="27" t="s">
        <v>71</v>
      </c>
      <c r="Z271" s="27"/>
      <c r="AA271" s="27"/>
      <c r="AB271" s="27"/>
      <c r="AC271" s="27" t="s">
        <v>71</v>
      </c>
      <c r="AD271" s="27"/>
      <c r="AE271" s="27"/>
      <c r="AF271" s="27" t="s">
        <v>71</v>
      </c>
      <c r="AG271" s="27"/>
      <c r="AH271" s="27"/>
      <c r="AI271" s="27" t="s">
        <v>71</v>
      </c>
      <c r="AJ271" s="27"/>
      <c r="AK271" s="27" t="s">
        <v>71</v>
      </c>
      <c r="AL271" s="27"/>
      <c r="AM271" s="27"/>
      <c r="AN271" s="27"/>
      <c r="AO271" s="27" t="s">
        <v>71</v>
      </c>
      <c r="AP271" s="27"/>
      <c r="AQ271" s="27"/>
      <c r="AR271" s="27" t="s">
        <v>71</v>
      </c>
      <c r="AS271" s="27"/>
      <c r="AT271" s="27"/>
      <c r="AU271" s="27" t="s">
        <v>71</v>
      </c>
      <c r="AV271" s="27"/>
      <c r="AW271" s="27"/>
      <c r="AX271" s="27" t="s">
        <v>71</v>
      </c>
      <c r="AY271" s="27"/>
      <c r="AZ271" s="28" t="s">
        <v>71</v>
      </c>
      <c r="BA271" s="28"/>
      <c r="BB271" s="28"/>
      <c r="BC271" s="28"/>
      <c r="BD271" s="28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</row>
    <row r="272" spans="1:69" s="1" customFormat="1" ht="24" customHeight="1">
      <c r="A272" s="50"/>
      <c r="B272" s="18" t="s">
        <v>9</v>
      </c>
      <c r="C272" s="29" t="s">
        <v>403</v>
      </c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31" t="s">
        <v>451</v>
      </c>
      <c r="W272" s="31"/>
      <c r="X272" s="31"/>
      <c r="Y272" s="27" t="s">
        <v>71</v>
      </c>
      <c r="Z272" s="27"/>
      <c r="AA272" s="27"/>
      <c r="AB272" s="27"/>
      <c r="AC272" s="27" t="s">
        <v>71</v>
      </c>
      <c r="AD272" s="27"/>
      <c r="AE272" s="27"/>
      <c r="AF272" s="27" t="s">
        <v>71</v>
      </c>
      <c r="AG272" s="27"/>
      <c r="AH272" s="27"/>
      <c r="AI272" s="27" t="s">
        <v>71</v>
      </c>
      <c r="AJ272" s="27"/>
      <c r="AK272" s="27" t="s">
        <v>71</v>
      </c>
      <c r="AL272" s="27"/>
      <c r="AM272" s="27"/>
      <c r="AN272" s="27"/>
      <c r="AO272" s="27" t="s">
        <v>71</v>
      </c>
      <c r="AP272" s="27"/>
      <c r="AQ272" s="27"/>
      <c r="AR272" s="27" t="s">
        <v>71</v>
      </c>
      <c r="AS272" s="27"/>
      <c r="AT272" s="27"/>
      <c r="AU272" s="27" t="s">
        <v>71</v>
      </c>
      <c r="AV272" s="27"/>
      <c r="AW272" s="27"/>
      <c r="AX272" s="27" t="s">
        <v>71</v>
      </c>
      <c r="AY272" s="27"/>
      <c r="AZ272" s="28" t="s">
        <v>71</v>
      </c>
      <c r="BA272" s="28"/>
      <c r="BB272" s="28"/>
      <c r="BC272" s="28"/>
      <c r="BD272" s="28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</row>
    <row r="273" spans="1:69" s="1" customFormat="1" ht="24" customHeight="1">
      <c r="A273" s="50"/>
      <c r="B273" s="18" t="s">
        <v>9</v>
      </c>
      <c r="C273" s="29" t="s">
        <v>405</v>
      </c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31" t="s">
        <v>452</v>
      </c>
      <c r="W273" s="31"/>
      <c r="X273" s="31"/>
      <c r="Y273" s="27" t="s">
        <v>71</v>
      </c>
      <c r="Z273" s="27"/>
      <c r="AA273" s="27"/>
      <c r="AB273" s="27"/>
      <c r="AC273" s="27" t="s">
        <v>71</v>
      </c>
      <c r="AD273" s="27"/>
      <c r="AE273" s="27"/>
      <c r="AF273" s="27" t="s">
        <v>71</v>
      </c>
      <c r="AG273" s="27"/>
      <c r="AH273" s="27"/>
      <c r="AI273" s="27" t="s">
        <v>71</v>
      </c>
      <c r="AJ273" s="27"/>
      <c r="AK273" s="27" t="s">
        <v>71</v>
      </c>
      <c r="AL273" s="27"/>
      <c r="AM273" s="27"/>
      <c r="AN273" s="27"/>
      <c r="AO273" s="27" t="s">
        <v>71</v>
      </c>
      <c r="AP273" s="27"/>
      <c r="AQ273" s="27"/>
      <c r="AR273" s="27" t="s">
        <v>71</v>
      </c>
      <c r="AS273" s="27"/>
      <c r="AT273" s="27"/>
      <c r="AU273" s="27" t="s">
        <v>71</v>
      </c>
      <c r="AV273" s="27"/>
      <c r="AW273" s="27"/>
      <c r="AX273" s="27" t="s">
        <v>71</v>
      </c>
      <c r="AY273" s="27"/>
      <c r="AZ273" s="28" t="s">
        <v>71</v>
      </c>
      <c r="BA273" s="28"/>
      <c r="BB273" s="28"/>
      <c r="BC273" s="28"/>
      <c r="BD273" s="28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</row>
    <row r="274" spans="1:69" s="1" customFormat="1" ht="13.5" customHeight="1">
      <c r="A274" s="50"/>
      <c r="B274" s="18" t="s">
        <v>9</v>
      </c>
      <c r="C274" s="29" t="s">
        <v>407</v>
      </c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31" t="s">
        <v>453</v>
      </c>
      <c r="W274" s="31"/>
      <c r="X274" s="31"/>
      <c r="Y274" s="27" t="s">
        <v>71</v>
      </c>
      <c r="Z274" s="27"/>
      <c r="AA274" s="27"/>
      <c r="AB274" s="27"/>
      <c r="AC274" s="27" t="s">
        <v>71</v>
      </c>
      <c r="AD274" s="27"/>
      <c r="AE274" s="27"/>
      <c r="AF274" s="27" t="s">
        <v>71</v>
      </c>
      <c r="AG274" s="27"/>
      <c r="AH274" s="27"/>
      <c r="AI274" s="27" t="s">
        <v>71</v>
      </c>
      <c r="AJ274" s="27"/>
      <c r="AK274" s="27" t="s">
        <v>71</v>
      </c>
      <c r="AL274" s="27"/>
      <c r="AM274" s="27"/>
      <c r="AN274" s="27"/>
      <c r="AO274" s="27" t="s">
        <v>71</v>
      </c>
      <c r="AP274" s="27"/>
      <c r="AQ274" s="27"/>
      <c r="AR274" s="27" t="s">
        <v>71</v>
      </c>
      <c r="AS274" s="27"/>
      <c r="AT274" s="27"/>
      <c r="AU274" s="27" t="s">
        <v>71</v>
      </c>
      <c r="AV274" s="27"/>
      <c r="AW274" s="27"/>
      <c r="AX274" s="27" t="s">
        <v>71</v>
      </c>
      <c r="AY274" s="27"/>
      <c r="AZ274" s="28" t="s">
        <v>71</v>
      </c>
      <c r="BA274" s="28"/>
      <c r="BB274" s="28"/>
      <c r="BC274" s="28"/>
      <c r="BD274" s="28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</row>
    <row r="275" spans="1:69" s="1" customFormat="1" ht="24" customHeight="1">
      <c r="A275" s="50"/>
      <c r="B275" s="18" t="s">
        <v>9</v>
      </c>
      <c r="C275" s="29" t="s">
        <v>409</v>
      </c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31" t="s">
        <v>454</v>
      </c>
      <c r="W275" s="31"/>
      <c r="X275" s="31"/>
      <c r="Y275" s="27" t="s">
        <v>71</v>
      </c>
      <c r="Z275" s="27"/>
      <c r="AA275" s="27"/>
      <c r="AB275" s="27"/>
      <c r="AC275" s="27" t="s">
        <v>71</v>
      </c>
      <c r="AD275" s="27"/>
      <c r="AE275" s="27"/>
      <c r="AF275" s="27" t="s">
        <v>71</v>
      </c>
      <c r="AG275" s="27"/>
      <c r="AH275" s="27"/>
      <c r="AI275" s="27" t="s">
        <v>71</v>
      </c>
      <c r="AJ275" s="27"/>
      <c r="AK275" s="27" t="s">
        <v>71</v>
      </c>
      <c r="AL275" s="27"/>
      <c r="AM275" s="27"/>
      <c r="AN275" s="27"/>
      <c r="AO275" s="27" t="s">
        <v>71</v>
      </c>
      <c r="AP275" s="27"/>
      <c r="AQ275" s="27"/>
      <c r="AR275" s="27" t="s">
        <v>71</v>
      </c>
      <c r="AS275" s="27"/>
      <c r="AT275" s="27"/>
      <c r="AU275" s="27" t="s">
        <v>71</v>
      </c>
      <c r="AV275" s="27"/>
      <c r="AW275" s="27"/>
      <c r="AX275" s="27" t="s">
        <v>71</v>
      </c>
      <c r="AY275" s="27"/>
      <c r="AZ275" s="28" t="s">
        <v>71</v>
      </c>
      <c r="BA275" s="28"/>
      <c r="BB275" s="28"/>
      <c r="BC275" s="28"/>
      <c r="BD275" s="28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</row>
    <row r="276" spans="1:69" s="1" customFormat="1" ht="13.5" customHeight="1">
      <c r="A276" s="50"/>
      <c r="B276" s="40" t="s">
        <v>455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1" t="s">
        <v>456</v>
      </c>
      <c r="W276" s="41"/>
      <c r="X276" s="41"/>
      <c r="Y276" s="27" t="s">
        <v>71</v>
      </c>
      <c r="Z276" s="27"/>
      <c r="AA276" s="27"/>
      <c r="AB276" s="27"/>
      <c r="AC276" s="27" t="s">
        <v>71</v>
      </c>
      <c r="AD276" s="27"/>
      <c r="AE276" s="27"/>
      <c r="AF276" s="27" t="s">
        <v>71</v>
      </c>
      <c r="AG276" s="27"/>
      <c r="AH276" s="27"/>
      <c r="AI276" s="27" t="s">
        <v>71</v>
      </c>
      <c r="AJ276" s="27"/>
      <c r="AK276" s="27" t="s">
        <v>71</v>
      </c>
      <c r="AL276" s="27"/>
      <c r="AM276" s="27"/>
      <c r="AN276" s="27"/>
      <c r="AO276" s="27" t="s">
        <v>71</v>
      </c>
      <c r="AP276" s="27"/>
      <c r="AQ276" s="27"/>
      <c r="AR276" s="27" t="s">
        <v>71</v>
      </c>
      <c r="AS276" s="27"/>
      <c r="AT276" s="27"/>
      <c r="AU276" s="27" t="s">
        <v>71</v>
      </c>
      <c r="AV276" s="27"/>
      <c r="AW276" s="27"/>
      <c r="AX276" s="27" t="s">
        <v>71</v>
      </c>
      <c r="AY276" s="27"/>
      <c r="AZ276" s="28" t="s">
        <v>71</v>
      </c>
      <c r="BA276" s="28"/>
      <c r="BB276" s="28"/>
      <c r="BC276" s="28"/>
      <c r="BD276" s="28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</row>
    <row r="277" spans="1:69" s="1" customFormat="1" ht="13.5" customHeight="1">
      <c r="A277" s="50"/>
      <c r="B277" s="38" t="s">
        <v>393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9" t="s">
        <v>9</v>
      </c>
      <c r="W277" s="39"/>
      <c r="X277" s="39"/>
      <c r="Y277" s="34" t="s">
        <v>9</v>
      </c>
      <c r="Z277" s="34"/>
      <c r="AA277" s="34"/>
      <c r="AB277" s="34"/>
      <c r="AC277" s="34" t="s">
        <v>9</v>
      </c>
      <c r="AD277" s="34"/>
      <c r="AE277" s="34"/>
      <c r="AF277" s="34" t="s">
        <v>9</v>
      </c>
      <c r="AG277" s="34"/>
      <c r="AH277" s="34"/>
      <c r="AI277" s="34" t="s">
        <v>9</v>
      </c>
      <c r="AJ277" s="34"/>
      <c r="AK277" s="34" t="s">
        <v>9</v>
      </c>
      <c r="AL277" s="34"/>
      <c r="AM277" s="34"/>
      <c r="AN277" s="34"/>
      <c r="AO277" s="34" t="s">
        <v>9</v>
      </c>
      <c r="AP277" s="34"/>
      <c r="AQ277" s="34"/>
      <c r="AR277" s="34" t="s">
        <v>9</v>
      </c>
      <c r="AS277" s="34"/>
      <c r="AT277" s="34"/>
      <c r="AU277" s="34" t="s">
        <v>9</v>
      </c>
      <c r="AV277" s="34"/>
      <c r="AW277" s="34"/>
      <c r="AX277" s="34" t="s">
        <v>9</v>
      </c>
      <c r="AY277" s="34"/>
      <c r="AZ277" s="35" t="s">
        <v>9</v>
      </c>
      <c r="BA277" s="35"/>
      <c r="BB277" s="35"/>
      <c r="BC277" s="35"/>
      <c r="BD277" s="35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</row>
    <row r="278" spans="1:69" s="1" customFormat="1" ht="13.5" customHeight="1">
      <c r="A278" s="50"/>
      <c r="B278" s="17" t="s">
        <v>9</v>
      </c>
      <c r="C278" s="36" t="s">
        <v>394</v>
      </c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7" t="s">
        <v>457</v>
      </c>
      <c r="W278" s="37"/>
      <c r="X278" s="37"/>
      <c r="Y278" s="33" t="s">
        <v>71</v>
      </c>
      <c r="Z278" s="33"/>
      <c r="AA278" s="33"/>
      <c r="AB278" s="33"/>
      <c r="AC278" s="33" t="s">
        <v>71</v>
      </c>
      <c r="AD278" s="33"/>
      <c r="AE278" s="33"/>
      <c r="AF278" s="33" t="s">
        <v>71</v>
      </c>
      <c r="AG278" s="33"/>
      <c r="AH278" s="33"/>
      <c r="AI278" s="33" t="s">
        <v>71</v>
      </c>
      <c r="AJ278" s="33"/>
      <c r="AK278" s="33" t="s">
        <v>71</v>
      </c>
      <c r="AL278" s="33"/>
      <c r="AM278" s="33"/>
      <c r="AN278" s="33"/>
      <c r="AO278" s="33" t="s">
        <v>71</v>
      </c>
      <c r="AP278" s="33"/>
      <c r="AQ278" s="33"/>
      <c r="AR278" s="33" t="s">
        <v>71</v>
      </c>
      <c r="AS278" s="33"/>
      <c r="AT278" s="33"/>
      <c r="AU278" s="33" t="s">
        <v>71</v>
      </c>
      <c r="AV278" s="33"/>
      <c r="AW278" s="33"/>
      <c r="AX278" s="33" t="s">
        <v>71</v>
      </c>
      <c r="AY278" s="33"/>
      <c r="AZ278" s="32" t="s">
        <v>71</v>
      </c>
      <c r="BA278" s="32"/>
      <c r="BB278" s="32"/>
      <c r="BC278" s="32"/>
      <c r="BD278" s="32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</row>
    <row r="279" spans="1:69" s="1" customFormat="1" ht="13.5" customHeight="1">
      <c r="A279" s="50"/>
      <c r="B279" s="18" t="s">
        <v>9</v>
      </c>
      <c r="C279" s="29" t="s">
        <v>396</v>
      </c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31" t="s">
        <v>458</v>
      </c>
      <c r="W279" s="31"/>
      <c r="X279" s="31"/>
      <c r="Y279" s="27" t="s">
        <v>71</v>
      </c>
      <c r="Z279" s="27"/>
      <c r="AA279" s="27"/>
      <c r="AB279" s="27"/>
      <c r="AC279" s="27" t="s">
        <v>71</v>
      </c>
      <c r="AD279" s="27"/>
      <c r="AE279" s="27"/>
      <c r="AF279" s="27" t="s">
        <v>71</v>
      </c>
      <c r="AG279" s="27"/>
      <c r="AH279" s="27"/>
      <c r="AI279" s="27" t="s">
        <v>71</v>
      </c>
      <c r="AJ279" s="27"/>
      <c r="AK279" s="27" t="s">
        <v>71</v>
      </c>
      <c r="AL279" s="27"/>
      <c r="AM279" s="27"/>
      <c r="AN279" s="27"/>
      <c r="AO279" s="27" t="s">
        <v>71</v>
      </c>
      <c r="AP279" s="27"/>
      <c r="AQ279" s="27"/>
      <c r="AR279" s="27" t="s">
        <v>71</v>
      </c>
      <c r="AS279" s="27"/>
      <c r="AT279" s="27"/>
      <c r="AU279" s="27" t="s">
        <v>71</v>
      </c>
      <c r="AV279" s="27"/>
      <c r="AW279" s="27"/>
      <c r="AX279" s="27" t="s">
        <v>71</v>
      </c>
      <c r="AY279" s="27"/>
      <c r="AZ279" s="28" t="s">
        <v>71</v>
      </c>
      <c r="BA279" s="28"/>
      <c r="BB279" s="28"/>
      <c r="BC279" s="28"/>
      <c r="BD279" s="28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</row>
    <row r="280" spans="1:69" s="1" customFormat="1" ht="13.5" customHeight="1">
      <c r="A280" s="50"/>
      <c r="B280" s="18" t="s">
        <v>9</v>
      </c>
      <c r="C280" s="29" t="s">
        <v>398</v>
      </c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31" t="s">
        <v>459</v>
      </c>
      <c r="W280" s="31"/>
      <c r="X280" s="31"/>
      <c r="Y280" s="27" t="s">
        <v>71</v>
      </c>
      <c r="Z280" s="27"/>
      <c r="AA280" s="27"/>
      <c r="AB280" s="27"/>
      <c r="AC280" s="27" t="s">
        <v>71</v>
      </c>
      <c r="AD280" s="27"/>
      <c r="AE280" s="27"/>
      <c r="AF280" s="27" t="s">
        <v>71</v>
      </c>
      <c r="AG280" s="27"/>
      <c r="AH280" s="27"/>
      <c r="AI280" s="27" t="s">
        <v>71</v>
      </c>
      <c r="AJ280" s="27"/>
      <c r="AK280" s="27" t="s">
        <v>71</v>
      </c>
      <c r="AL280" s="27"/>
      <c r="AM280" s="27"/>
      <c r="AN280" s="27"/>
      <c r="AO280" s="27" t="s">
        <v>71</v>
      </c>
      <c r="AP280" s="27"/>
      <c r="AQ280" s="27"/>
      <c r="AR280" s="27" t="s">
        <v>71</v>
      </c>
      <c r="AS280" s="27"/>
      <c r="AT280" s="27"/>
      <c r="AU280" s="27" t="s">
        <v>71</v>
      </c>
      <c r="AV280" s="27"/>
      <c r="AW280" s="27"/>
      <c r="AX280" s="27" t="s">
        <v>71</v>
      </c>
      <c r="AY280" s="27"/>
      <c r="AZ280" s="28" t="s">
        <v>71</v>
      </c>
      <c r="BA280" s="28"/>
      <c r="BB280" s="28"/>
      <c r="BC280" s="28"/>
      <c r="BD280" s="28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</row>
    <row r="281" spans="1:69" s="1" customFormat="1" ht="13.5" customHeight="1">
      <c r="A281" s="50"/>
      <c r="B281" s="18" t="s">
        <v>9</v>
      </c>
      <c r="C281" s="29" t="s">
        <v>221</v>
      </c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31" t="s">
        <v>460</v>
      </c>
      <c r="W281" s="31"/>
      <c r="X281" s="31"/>
      <c r="Y281" s="27" t="s">
        <v>71</v>
      </c>
      <c r="Z281" s="27"/>
      <c r="AA281" s="27"/>
      <c r="AB281" s="27"/>
      <c r="AC281" s="27" t="s">
        <v>71</v>
      </c>
      <c r="AD281" s="27"/>
      <c r="AE281" s="27"/>
      <c r="AF281" s="27" t="s">
        <v>71</v>
      </c>
      <c r="AG281" s="27"/>
      <c r="AH281" s="27"/>
      <c r="AI281" s="27" t="s">
        <v>71</v>
      </c>
      <c r="AJ281" s="27"/>
      <c r="AK281" s="27" t="s">
        <v>71</v>
      </c>
      <c r="AL281" s="27"/>
      <c r="AM281" s="27"/>
      <c r="AN281" s="27"/>
      <c r="AO281" s="27" t="s">
        <v>71</v>
      </c>
      <c r="AP281" s="27"/>
      <c r="AQ281" s="27"/>
      <c r="AR281" s="27" t="s">
        <v>71</v>
      </c>
      <c r="AS281" s="27"/>
      <c r="AT281" s="27"/>
      <c r="AU281" s="27" t="s">
        <v>71</v>
      </c>
      <c r="AV281" s="27"/>
      <c r="AW281" s="27"/>
      <c r="AX281" s="27" t="s">
        <v>71</v>
      </c>
      <c r="AY281" s="27"/>
      <c r="AZ281" s="28" t="s">
        <v>71</v>
      </c>
      <c r="BA281" s="28"/>
      <c r="BB281" s="28"/>
      <c r="BC281" s="28"/>
      <c r="BD281" s="28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</row>
    <row r="282" spans="1:69" s="1" customFormat="1" ht="13.5" customHeight="1">
      <c r="A282" s="50"/>
      <c r="B282" s="18" t="s">
        <v>9</v>
      </c>
      <c r="C282" s="29" t="s">
        <v>401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31" t="s">
        <v>461</v>
      </c>
      <c r="W282" s="31"/>
      <c r="X282" s="31"/>
      <c r="Y282" s="27" t="s">
        <v>71</v>
      </c>
      <c r="Z282" s="27"/>
      <c r="AA282" s="27"/>
      <c r="AB282" s="27"/>
      <c r="AC282" s="27" t="s">
        <v>71</v>
      </c>
      <c r="AD282" s="27"/>
      <c r="AE282" s="27"/>
      <c r="AF282" s="27" t="s">
        <v>71</v>
      </c>
      <c r="AG282" s="27"/>
      <c r="AH282" s="27"/>
      <c r="AI282" s="27" t="s">
        <v>71</v>
      </c>
      <c r="AJ282" s="27"/>
      <c r="AK282" s="27" t="s">
        <v>71</v>
      </c>
      <c r="AL282" s="27"/>
      <c r="AM282" s="27"/>
      <c r="AN282" s="27"/>
      <c r="AO282" s="27" t="s">
        <v>71</v>
      </c>
      <c r="AP282" s="27"/>
      <c r="AQ282" s="27"/>
      <c r="AR282" s="27" t="s">
        <v>71</v>
      </c>
      <c r="AS282" s="27"/>
      <c r="AT282" s="27"/>
      <c r="AU282" s="27" t="s">
        <v>71</v>
      </c>
      <c r="AV282" s="27"/>
      <c r="AW282" s="27"/>
      <c r="AX282" s="27" t="s">
        <v>71</v>
      </c>
      <c r="AY282" s="27"/>
      <c r="AZ282" s="28" t="s">
        <v>71</v>
      </c>
      <c r="BA282" s="28"/>
      <c r="BB282" s="28"/>
      <c r="BC282" s="28"/>
      <c r="BD282" s="28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</row>
    <row r="283" spans="1:69" s="1" customFormat="1" ht="24" customHeight="1">
      <c r="A283" s="50"/>
      <c r="B283" s="18" t="s">
        <v>9</v>
      </c>
      <c r="C283" s="29" t="s">
        <v>403</v>
      </c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31" t="s">
        <v>462</v>
      </c>
      <c r="W283" s="31"/>
      <c r="X283" s="31"/>
      <c r="Y283" s="27" t="s">
        <v>71</v>
      </c>
      <c r="Z283" s="27"/>
      <c r="AA283" s="27"/>
      <c r="AB283" s="27"/>
      <c r="AC283" s="27" t="s">
        <v>71</v>
      </c>
      <c r="AD283" s="27"/>
      <c r="AE283" s="27"/>
      <c r="AF283" s="27" t="s">
        <v>71</v>
      </c>
      <c r="AG283" s="27"/>
      <c r="AH283" s="27"/>
      <c r="AI283" s="27" t="s">
        <v>71</v>
      </c>
      <c r="AJ283" s="27"/>
      <c r="AK283" s="27" t="s">
        <v>71</v>
      </c>
      <c r="AL283" s="27"/>
      <c r="AM283" s="27"/>
      <c r="AN283" s="27"/>
      <c r="AO283" s="27" t="s">
        <v>71</v>
      </c>
      <c r="AP283" s="27"/>
      <c r="AQ283" s="27"/>
      <c r="AR283" s="27" t="s">
        <v>71</v>
      </c>
      <c r="AS283" s="27"/>
      <c r="AT283" s="27"/>
      <c r="AU283" s="27" t="s">
        <v>71</v>
      </c>
      <c r="AV283" s="27"/>
      <c r="AW283" s="27"/>
      <c r="AX283" s="27" t="s">
        <v>71</v>
      </c>
      <c r="AY283" s="27"/>
      <c r="AZ283" s="28" t="s">
        <v>71</v>
      </c>
      <c r="BA283" s="28"/>
      <c r="BB283" s="28"/>
      <c r="BC283" s="28"/>
      <c r="BD283" s="28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</row>
    <row r="284" spans="1:69" s="1" customFormat="1" ht="24" customHeight="1">
      <c r="A284" s="50"/>
      <c r="B284" s="18" t="s">
        <v>9</v>
      </c>
      <c r="C284" s="29" t="s">
        <v>405</v>
      </c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31" t="s">
        <v>463</v>
      </c>
      <c r="W284" s="31"/>
      <c r="X284" s="31"/>
      <c r="Y284" s="27" t="s">
        <v>71</v>
      </c>
      <c r="Z284" s="27"/>
      <c r="AA284" s="27"/>
      <c r="AB284" s="27"/>
      <c r="AC284" s="27" t="s">
        <v>71</v>
      </c>
      <c r="AD284" s="27"/>
      <c r="AE284" s="27"/>
      <c r="AF284" s="27" t="s">
        <v>71</v>
      </c>
      <c r="AG284" s="27"/>
      <c r="AH284" s="27"/>
      <c r="AI284" s="27" t="s">
        <v>71</v>
      </c>
      <c r="AJ284" s="27"/>
      <c r="AK284" s="27" t="s">
        <v>71</v>
      </c>
      <c r="AL284" s="27"/>
      <c r="AM284" s="27"/>
      <c r="AN284" s="27"/>
      <c r="AO284" s="27" t="s">
        <v>71</v>
      </c>
      <c r="AP284" s="27"/>
      <c r="AQ284" s="27"/>
      <c r="AR284" s="27" t="s">
        <v>71</v>
      </c>
      <c r="AS284" s="27"/>
      <c r="AT284" s="27"/>
      <c r="AU284" s="27" t="s">
        <v>71</v>
      </c>
      <c r="AV284" s="27"/>
      <c r="AW284" s="27"/>
      <c r="AX284" s="27" t="s">
        <v>71</v>
      </c>
      <c r="AY284" s="27"/>
      <c r="AZ284" s="28" t="s">
        <v>71</v>
      </c>
      <c r="BA284" s="28"/>
      <c r="BB284" s="28"/>
      <c r="BC284" s="28"/>
      <c r="BD284" s="28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</row>
    <row r="285" spans="1:69" s="1" customFormat="1" ht="13.5" customHeight="1">
      <c r="A285" s="50"/>
      <c r="B285" s="18" t="s">
        <v>9</v>
      </c>
      <c r="C285" s="29" t="s">
        <v>407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31" t="s">
        <v>464</v>
      </c>
      <c r="W285" s="31"/>
      <c r="X285" s="31"/>
      <c r="Y285" s="27" t="s">
        <v>71</v>
      </c>
      <c r="Z285" s="27"/>
      <c r="AA285" s="27"/>
      <c r="AB285" s="27"/>
      <c r="AC285" s="27" t="s">
        <v>71</v>
      </c>
      <c r="AD285" s="27"/>
      <c r="AE285" s="27"/>
      <c r="AF285" s="27" t="s">
        <v>71</v>
      </c>
      <c r="AG285" s="27"/>
      <c r="AH285" s="27"/>
      <c r="AI285" s="27" t="s">
        <v>71</v>
      </c>
      <c r="AJ285" s="27"/>
      <c r="AK285" s="27" t="s">
        <v>71</v>
      </c>
      <c r="AL285" s="27"/>
      <c r="AM285" s="27"/>
      <c r="AN285" s="27"/>
      <c r="AO285" s="27" t="s">
        <v>71</v>
      </c>
      <c r="AP285" s="27"/>
      <c r="AQ285" s="27"/>
      <c r="AR285" s="27" t="s">
        <v>71</v>
      </c>
      <c r="AS285" s="27"/>
      <c r="AT285" s="27"/>
      <c r="AU285" s="27" t="s">
        <v>71</v>
      </c>
      <c r="AV285" s="27"/>
      <c r="AW285" s="27"/>
      <c r="AX285" s="27" t="s">
        <v>71</v>
      </c>
      <c r="AY285" s="27"/>
      <c r="AZ285" s="28" t="s">
        <v>71</v>
      </c>
      <c r="BA285" s="28"/>
      <c r="BB285" s="28"/>
      <c r="BC285" s="28"/>
      <c r="BD285" s="28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</row>
    <row r="286" spans="1:69" s="1" customFormat="1" ht="24" customHeight="1">
      <c r="A286" s="50"/>
      <c r="B286" s="18" t="s">
        <v>9</v>
      </c>
      <c r="C286" s="29" t="s">
        <v>409</v>
      </c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31" t="s">
        <v>465</v>
      </c>
      <c r="W286" s="31"/>
      <c r="X286" s="31"/>
      <c r="Y286" s="27" t="s">
        <v>71</v>
      </c>
      <c r="Z286" s="27"/>
      <c r="AA286" s="27"/>
      <c r="AB286" s="27"/>
      <c r="AC286" s="27" t="s">
        <v>71</v>
      </c>
      <c r="AD286" s="27"/>
      <c r="AE286" s="27"/>
      <c r="AF286" s="27" t="s">
        <v>71</v>
      </c>
      <c r="AG286" s="27"/>
      <c r="AH286" s="27"/>
      <c r="AI286" s="27" t="s">
        <v>71</v>
      </c>
      <c r="AJ286" s="27"/>
      <c r="AK286" s="27" t="s">
        <v>71</v>
      </c>
      <c r="AL286" s="27"/>
      <c r="AM286" s="27"/>
      <c r="AN286" s="27"/>
      <c r="AO286" s="27" t="s">
        <v>71</v>
      </c>
      <c r="AP286" s="27"/>
      <c r="AQ286" s="27"/>
      <c r="AR286" s="27" t="s">
        <v>71</v>
      </c>
      <c r="AS286" s="27"/>
      <c r="AT286" s="27"/>
      <c r="AU286" s="27" t="s">
        <v>71</v>
      </c>
      <c r="AV286" s="27"/>
      <c r="AW286" s="27"/>
      <c r="AX286" s="27" t="s">
        <v>71</v>
      </c>
      <c r="AY286" s="27"/>
      <c r="AZ286" s="28" t="s">
        <v>71</v>
      </c>
      <c r="BA286" s="28"/>
      <c r="BB286" s="28"/>
      <c r="BC286" s="28"/>
      <c r="BD286" s="28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</row>
    <row r="287" spans="1:69" s="1" customFormat="1" ht="13.5" customHeight="1">
      <c r="A287" s="50"/>
      <c r="B287" s="40" t="s">
        <v>466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1" t="s">
        <v>467</v>
      </c>
      <c r="W287" s="41"/>
      <c r="X287" s="41"/>
      <c r="Y287" s="27" t="s">
        <v>71</v>
      </c>
      <c r="Z287" s="27"/>
      <c r="AA287" s="27"/>
      <c r="AB287" s="27"/>
      <c r="AC287" s="27" t="s">
        <v>71</v>
      </c>
      <c r="AD287" s="27"/>
      <c r="AE287" s="27"/>
      <c r="AF287" s="27" t="s">
        <v>71</v>
      </c>
      <c r="AG287" s="27"/>
      <c r="AH287" s="27"/>
      <c r="AI287" s="27" t="s">
        <v>71</v>
      </c>
      <c r="AJ287" s="27"/>
      <c r="AK287" s="27" t="s">
        <v>71</v>
      </c>
      <c r="AL287" s="27"/>
      <c r="AM287" s="27"/>
      <c r="AN287" s="27"/>
      <c r="AO287" s="27" t="s">
        <v>71</v>
      </c>
      <c r="AP287" s="27"/>
      <c r="AQ287" s="27"/>
      <c r="AR287" s="27" t="s">
        <v>71</v>
      </c>
      <c r="AS287" s="27"/>
      <c r="AT287" s="27"/>
      <c r="AU287" s="27" t="s">
        <v>71</v>
      </c>
      <c r="AV287" s="27"/>
      <c r="AW287" s="27"/>
      <c r="AX287" s="27" t="s">
        <v>71</v>
      </c>
      <c r="AY287" s="27"/>
      <c r="AZ287" s="28" t="s">
        <v>71</v>
      </c>
      <c r="BA287" s="28"/>
      <c r="BB287" s="28"/>
      <c r="BC287" s="28"/>
      <c r="BD287" s="28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</row>
    <row r="288" spans="1:69" s="1" customFormat="1" ht="13.5" customHeight="1">
      <c r="A288" s="50"/>
      <c r="B288" s="38" t="s">
        <v>393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9" t="s">
        <v>9</v>
      </c>
      <c r="W288" s="39"/>
      <c r="X288" s="39"/>
      <c r="Y288" s="34" t="s">
        <v>9</v>
      </c>
      <c r="Z288" s="34"/>
      <c r="AA288" s="34"/>
      <c r="AB288" s="34"/>
      <c r="AC288" s="34" t="s">
        <v>9</v>
      </c>
      <c r="AD288" s="34"/>
      <c r="AE288" s="34"/>
      <c r="AF288" s="34" t="s">
        <v>9</v>
      </c>
      <c r="AG288" s="34"/>
      <c r="AH288" s="34"/>
      <c r="AI288" s="34" t="s">
        <v>9</v>
      </c>
      <c r="AJ288" s="34"/>
      <c r="AK288" s="34" t="s">
        <v>9</v>
      </c>
      <c r="AL288" s="34"/>
      <c r="AM288" s="34"/>
      <c r="AN288" s="34"/>
      <c r="AO288" s="34" t="s">
        <v>9</v>
      </c>
      <c r="AP288" s="34"/>
      <c r="AQ288" s="34"/>
      <c r="AR288" s="34" t="s">
        <v>9</v>
      </c>
      <c r="AS288" s="34"/>
      <c r="AT288" s="34"/>
      <c r="AU288" s="34" t="s">
        <v>9</v>
      </c>
      <c r="AV288" s="34"/>
      <c r="AW288" s="34"/>
      <c r="AX288" s="34" t="s">
        <v>9</v>
      </c>
      <c r="AY288" s="34"/>
      <c r="AZ288" s="35" t="s">
        <v>9</v>
      </c>
      <c r="BA288" s="35"/>
      <c r="BB288" s="35"/>
      <c r="BC288" s="35"/>
      <c r="BD288" s="35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</row>
    <row r="289" spans="1:69" s="1" customFormat="1" ht="13.5" customHeight="1">
      <c r="A289" s="50"/>
      <c r="B289" s="17" t="s">
        <v>9</v>
      </c>
      <c r="C289" s="36" t="s">
        <v>394</v>
      </c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7" t="s">
        <v>468</v>
      </c>
      <c r="W289" s="37"/>
      <c r="X289" s="37"/>
      <c r="Y289" s="33" t="s">
        <v>71</v>
      </c>
      <c r="Z289" s="33"/>
      <c r="AA289" s="33"/>
      <c r="AB289" s="33"/>
      <c r="AC289" s="33" t="s">
        <v>71</v>
      </c>
      <c r="AD289" s="33"/>
      <c r="AE289" s="33"/>
      <c r="AF289" s="33" t="s">
        <v>71</v>
      </c>
      <c r="AG289" s="33"/>
      <c r="AH289" s="33"/>
      <c r="AI289" s="33" t="s">
        <v>71</v>
      </c>
      <c r="AJ289" s="33"/>
      <c r="AK289" s="33" t="s">
        <v>71</v>
      </c>
      <c r="AL289" s="33"/>
      <c r="AM289" s="33"/>
      <c r="AN289" s="33"/>
      <c r="AO289" s="33" t="s">
        <v>71</v>
      </c>
      <c r="AP289" s="33"/>
      <c r="AQ289" s="33"/>
      <c r="AR289" s="33" t="s">
        <v>71</v>
      </c>
      <c r="AS289" s="33"/>
      <c r="AT289" s="33"/>
      <c r="AU289" s="33" t="s">
        <v>71</v>
      </c>
      <c r="AV289" s="33"/>
      <c r="AW289" s="33"/>
      <c r="AX289" s="33" t="s">
        <v>71</v>
      </c>
      <c r="AY289" s="33"/>
      <c r="AZ289" s="32" t="s">
        <v>71</v>
      </c>
      <c r="BA289" s="32"/>
      <c r="BB289" s="32"/>
      <c r="BC289" s="32"/>
      <c r="BD289" s="32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</row>
    <row r="290" spans="1:69" s="1" customFormat="1" ht="13.5" customHeight="1">
      <c r="A290" s="50"/>
      <c r="B290" s="18" t="s">
        <v>9</v>
      </c>
      <c r="C290" s="29" t="s">
        <v>396</v>
      </c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31" t="s">
        <v>469</v>
      </c>
      <c r="W290" s="31"/>
      <c r="X290" s="31"/>
      <c r="Y290" s="27" t="s">
        <v>71</v>
      </c>
      <c r="Z290" s="27"/>
      <c r="AA290" s="27"/>
      <c r="AB290" s="27"/>
      <c r="AC290" s="27" t="s">
        <v>71</v>
      </c>
      <c r="AD290" s="27"/>
      <c r="AE290" s="27"/>
      <c r="AF290" s="27" t="s">
        <v>71</v>
      </c>
      <c r="AG290" s="27"/>
      <c r="AH290" s="27"/>
      <c r="AI290" s="27" t="s">
        <v>71</v>
      </c>
      <c r="AJ290" s="27"/>
      <c r="AK290" s="27" t="s">
        <v>71</v>
      </c>
      <c r="AL290" s="27"/>
      <c r="AM290" s="27"/>
      <c r="AN290" s="27"/>
      <c r="AO290" s="27" t="s">
        <v>71</v>
      </c>
      <c r="AP290" s="27"/>
      <c r="AQ290" s="27"/>
      <c r="AR290" s="27" t="s">
        <v>71</v>
      </c>
      <c r="AS290" s="27"/>
      <c r="AT290" s="27"/>
      <c r="AU290" s="27" t="s">
        <v>71</v>
      </c>
      <c r="AV290" s="27"/>
      <c r="AW290" s="27"/>
      <c r="AX290" s="27" t="s">
        <v>71</v>
      </c>
      <c r="AY290" s="27"/>
      <c r="AZ290" s="28" t="s">
        <v>71</v>
      </c>
      <c r="BA290" s="28"/>
      <c r="BB290" s="28"/>
      <c r="BC290" s="28"/>
      <c r="BD290" s="28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</row>
    <row r="291" spans="1:69" s="1" customFormat="1" ht="13.5" customHeight="1">
      <c r="A291" s="50"/>
      <c r="B291" s="18" t="s">
        <v>9</v>
      </c>
      <c r="C291" s="29" t="s">
        <v>398</v>
      </c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31" t="s">
        <v>470</v>
      </c>
      <c r="W291" s="31"/>
      <c r="X291" s="31"/>
      <c r="Y291" s="27" t="s">
        <v>71</v>
      </c>
      <c r="Z291" s="27"/>
      <c r="AA291" s="27"/>
      <c r="AB291" s="27"/>
      <c r="AC291" s="27" t="s">
        <v>71</v>
      </c>
      <c r="AD291" s="27"/>
      <c r="AE291" s="27"/>
      <c r="AF291" s="27" t="s">
        <v>71</v>
      </c>
      <c r="AG291" s="27"/>
      <c r="AH291" s="27"/>
      <c r="AI291" s="27" t="s">
        <v>71</v>
      </c>
      <c r="AJ291" s="27"/>
      <c r="AK291" s="27" t="s">
        <v>71</v>
      </c>
      <c r="AL291" s="27"/>
      <c r="AM291" s="27"/>
      <c r="AN291" s="27"/>
      <c r="AO291" s="27" t="s">
        <v>71</v>
      </c>
      <c r="AP291" s="27"/>
      <c r="AQ291" s="27"/>
      <c r="AR291" s="27" t="s">
        <v>71</v>
      </c>
      <c r="AS291" s="27"/>
      <c r="AT291" s="27"/>
      <c r="AU291" s="27" t="s">
        <v>71</v>
      </c>
      <c r="AV291" s="27"/>
      <c r="AW291" s="27"/>
      <c r="AX291" s="27" t="s">
        <v>71</v>
      </c>
      <c r="AY291" s="27"/>
      <c r="AZ291" s="28" t="s">
        <v>71</v>
      </c>
      <c r="BA291" s="28"/>
      <c r="BB291" s="28"/>
      <c r="BC291" s="28"/>
      <c r="BD291" s="28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</row>
    <row r="292" spans="1:69" s="1" customFormat="1" ht="13.5" customHeight="1">
      <c r="A292" s="50"/>
      <c r="B292" s="18" t="s">
        <v>9</v>
      </c>
      <c r="C292" s="29" t="s">
        <v>221</v>
      </c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31" t="s">
        <v>471</v>
      </c>
      <c r="W292" s="31"/>
      <c r="X292" s="31"/>
      <c r="Y292" s="27" t="s">
        <v>71</v>
      </c>
      <c r="Z292" s="27"/>
      <c r="AA292" s="27"/>
      <c r="AB292" s="27"/>
      <c r="AC292" s="27" t="s">
        <v>71</v>
      </c>
      <c r="AD292" s="27"/>
      <c r="AE292" s="27"/>
      <c r="AF292" s="27" t="s">
        <v>71</v>
      </c>
      <c r="AG292" s="27"/>
      <c r="AH292" s="27"/>
      <c r="AI292" s="27" t="s">
        <v>71</v>
      </c>
      <c r="AJ292" s="27"/>
      <c r="AK292" s="27" t="s">
        <v>71</v>
      </c>
      <c r="AL292" s="27"/>
      <c r="AM292" s="27"/>
      <c r="AN292" s="27"/>
      <c r="AO292" s="27" t="s">
        <v>71</v>
      </c>
      <c r="AP292" s="27"/>
      <c r="AQ292" s="27"/>
      <c r="AR292" s="27" t="s">
        <v>71</v>
      </c>
      <c r="AS292" s="27"/>
      <c r="AT292" s="27"/>
      <c r="AU292" s="27" t="s">
        <v>71</v>
      </c>
      <c r="AV292" s="27"/>
      <c r="AW292" s="27"/>
      <c r="AX292" s="27" t="s">
        <v>71</v>
      </c>
      <c r="AY292" s="27"/>
      <c r="AZ292" s="28" t="s">
        <v>71</v>
      </c>
      <c r="BA292" s="28"/>
      <c r="BB292" s="28"/>
      <c r="BC292" s="28"/>
      <c r="BD292" s="28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</row>
    <row r="293" spans="1:69" s="1" customFormat="1" ht="13.5" customHeight="1">
      <c r="A293" s="50"/>
      <c r="B293" s="18" t="s">
        <v>9</v>
      </c>
      <c r="C293" s="29" t="s">
        <v>401</v>
      </c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31" t="s">
        <v>472</v>
      </c>
      <c r="W293" s="31"/>
      <c r="X293" s="31"/>
      <c r="Y293" s="27" t="s">
        <v>71</v>
      </c>
      <c r="Z293" s="27"/>
      <c r="AA293" s="27"/>
      <c r="AB293" s="27"/>
      <c r="AC293" s="27" t="s">
        <v>71</v>
      </c>
      <c r="AD293" s="27"/>
      <c r="AE293" s="27"/>
      <c r="AF293" s="27" t="s">
        <v>71</v>
      </c>
      <c r="AG293" s="27"/>
      <c r="AH293" s="27"/>
      <c r="AI293" s="27" t="s">
        <v>71</v>
      </c>
      <c r="AJ293" s="27"/>
      <c r="AK293" s="27" t="s">
        <v>71</v>
      </c>
      <c r="AL293" s="27"/>
      <c r="AM293" s="27"/>
      <c r="AN293" s="27"/>
      <c r="AO293" s="27" t="s">
        <v>71</v>
      </c>
      <c r="AP293" s="27"/>
      <c r="AQ293" s="27"/>
      <c r="AR293" s="27" t="s">
        <v>71</v>
      </c>
      <c r="AS293" s="27"/>
      <c r="AT293" s="27"/>
      <c r="AU293" s="27" t="s">
        <v>71</v>
      </c>
      <c r="AV293" s="27"/>
      <c r="AW293" s="27"/>
      <c r="AX293" s="27" t="s">
        <v>71</v>
      </c>
      <c r="AY293" s="27"/>
      <c r="AZ293" s="28" t="s">
        <v>71</v>
      </c>
      <c r="BA293" s="28"/>
      <c r="BB293" s="28"/>
      <c r="BC293" s="28"/>
      <c r="BD293" s="28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</row>
    <row r="294" spans="1:69" s="1" customFormat="1" ht="24" customHeight="1">
      <c r="A294" s="50"/>
      <c r="B294" s="18" t="s">
        <v>9</v>
      </c>
      <c r="C294" s="29" t="s">
        <v>403</v>
      </c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31" t="s">
        <v>473</v>
      </c>
      <c r="W294" s="31"/>
      <c r="X294" s="31"/>
      <c r="Y294" s="27" t="s">
        <v>71</v>
      </c>
      <c r="Z294" s="27"/>
      <c r="AA294" s="27"/>
      <c r="AB294" s="27"/>
      <c r="AC294" s="27" t="s">
        <v>71</v>
      </c>
      <c r="AD294" s="27"/>
      <c r="AE294" s="27"/>
      <c r="AF294" s="27" t="s">
        <v>71</v>
      </c>
      <c r="AG294" s="27"/>
      <c r="AH294" s="27"/>
      <c r="AI294" s="27" t="s">
        <v>71</v>
      </c>
      <c r="AJ294" s="27"/>
      <c r="AK294" s="27" t="s">
        <v>71</v>
      </c>
      <c r="AL294" s="27"/>
      <c r="AM294" s="27"/>
      <c r="AN294" s="27"/>
      <c r="AO294" s="27" t="s">
        <v>71</v>
      </c>
      <c r="AP294" s="27"/>
      <c r="AQ294" s="27"/>
      <c r="AR294" s="27" t="s">
        <v>71</v>
      </c>
      <c r="AS294" s="27"/>
      <c r="AT294" s="27"/>
      <c r="AU294" s="27" t="s">
        <v>71</v>
      </c>
      <c r="AV294" s="27"/>
      <c r="AW294" s="27"/>
      <c r="AX294" s="27" t="s">
        <v>71</v>
      </c>
      <c r="AY294" s="27"/>
      <c r="AZ294" s="28" t="s">
        <v>71</v>
      </c>
      <c r="BA294" s="28"/>
      <c r="BB294" s="28"/>
      <c r="BC294" s="28"/>
      <c r="BD294" s="28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</row>
    <row r="295" spans="1:69" s="1" customFormat="1" ht="24" customHeight="1">
      <c r="A295" s="50"/>
      <c r="B295" s="18" t="s">
        <v>9</v>
      </c>
      <c r="C295" s="29" t="s">
        <v>405</v>
      </c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31" t="s">
        <v>474</v>
      </c>
      <c r="W295" s="31"/>
      <c r="X295" s="31"/>
      <c r="Y295" s="27" t="s">
        <v>71</v>
      </c>
      <c r="Z295" s="27"/>
      <c r="AA295" s="27"/>
      <c r="AB295" s="27"/>
      <c r="AC295" s="27" t="s">
        <v>71</v>
      </c>
      <c r="AD295" s="27"/>
      <c r="AE295" s="27"/>
      <c r="AF295" s="27" t="s">
        <v>71</v>
      </c>
      <c r="AG295" s="27"/>
      <c r="AH295" s="27"/>
      <c r="AI295" s="27" t="s">
        <v>71</v>
      </c>
      <c r="AJ295" s="27"/>
      <c r="AK295" s="27" t="s">
        <v>71</v>
      </c>
      <c r="AL295" s="27"/>
      <c r="AM295" s="27"/>
      <c r="AN295" s="27"/>
      <c r="AO295" s="27" t="s">
        <v>71</v>
      </c>
      <c r="AP295" s="27"/>
      <c r="AQ295" s="27"/>
      <c r="AR295" s="27" t="s">
        <v>71</v>
      </c>
      <c r="AS295" s="27"/>
      <c r="AT295" s="27"/>
      <c r="AU295" s="27" t="s">
        <v>71</v>
      </c>
      <c r="AV295" s="27"/>
      <c r="AW295" s="27"/>
      <c r="AX295" s="27" t="s">
        <v>71</v>
      </c>
      <c r="AY295" s="27"/>
      <c r="AZ295" s="28" t="s">
        <v>71</v>
      </c>
      <c r="BA295" s="28"/>
      <c r="BB295" s="28"/>
      <c r="BC295" s="28"/>
      <c r="BD295" s="28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</row>
    <row r="296" spans="1:69" s="1" customFormat="1" ht="13.5" customHeight="1">
      <c r="A296" s="50"/>
      <c r="B296" s="18" t="s">
        <v>9</v>
      </c>
      <c r="C296" s="29" t="s">
        <v>407</v>
      </c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31" t="s">
        <v>475</v>
      </c>
      <c r="W296" s="31"/>
      <c r="X296" s="31"/>
      <c r="Y296" s="27" t="s">
        <v>71</v>
      </c>
      <c r="Z296" s="27"/>
      <c r="AA296" s="27"/>
      <c r="AB296" s="27"/>
      <c r="AC296" s="27" t="s">
        <v>71</v>
      </c>
      <c r="AD296" s="27"/>
      <c r="AE296" s="27"/>
      <c r="AF296" s="27" t="s">
        <v>71</v>
      </c>
      <c r="AG296" s="27"/>
      <c r="AH296" s="27"/>
      <c r="AI296" s="27" t="s">
        <v>71</v>
      </c>
      <c r="AJ296" s="27"/>
      <c r="AK296" s="27" t="s">
        <v>71</v>
      </c>
      <c r="AL296" s="27"/>
      <c r="AM296" s="27"/>
      <c r="AN296" s="27"/>
      <c r="AO296" s="27" t="s">
        <v>71</v>
      </c>
      <c r="AP296" s="27"/>
      <c r="AQ296" s="27"/>
      <c r="AR296" s="27" t="s">
        <v>71</v>
      </c>
      <c r="AS296" s="27"/>
      <c r="AT296" s="27"/>
      <c r="AU296" s="27" t="s">
        <v>71</v>
      </c>
      <c r="AV296" s="27"/>
      <c r="AW296" s="27"/>
      <c r="AX296" s="27" t="s">
        <v>71</v>
      </c>
      <c r="AY296" s="27"/>
      <c r="AZ296" s="28" t="s">
        <v>71</v>
      </c>
      <c r="BA296" s="28"/>
      <c r="BB296" s="28"/>
      <c r="BC296" s="28"/>
      <c r="BD296" s="28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</row>
    <row r="297" spans="1:69" s="1" customFormat="1" ht="24" customHeight="1">
      <c r="A297" s="50"/>
      <c r="B297" s="18" t="s">
        <v>9</v>
      </c>
      <c r="C297" s="29" t="s">
        <v>409</v>
      </c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31" t="s">
        <v>476</v>
      </c>
      <c r="W297" s="31"/>
      <c r="X297" s="31"/>
      <c r="Y297" s="27" t="s">
        <v>71</v>
      </c>
      <c r="Z297" s="27"/>
      <c r="AA297" s="27"/>
      <c r="AB297" s="27"/>
      <c r="AC297" s="27" t="s">
        <v>71</v>
      </c>
      <c r="AD297" s="27"/>
      <c r="AE297" s="27"/>
      <c r="AF297" s="27" t="s">
        <v>71</v>
      </c>
      <c r="AG297" s="27"/>
      <c r="AH297" s="27"/>
      <c r="AI297" s="27" t="s">
        <v>71</v>
      </c>
      <c r="AJ297" s="27"/>
      <c r="AK297" s="27" t="s">
        <v>71</v>
      </c>
      <c r="AL297" s="27"/>
      <c r="AM297" s="27"/>
      <c r="AN297" s="27"/>
      <c r="AO297" s="27" t="s">
        <v>71</v>
      </c>
      <c r="AP297" s="27"/>
      <c r="AQ297" s="27"/>
      <c r="AR297" s="27" t="s">
        <v>71</v>
      </c>
      <c r="AS297" s="27"/>
      <c r="AT297" s="27"/>
      <c r="AU297" s="27" t="s">
        <v>71</v>
      </c>
      <c r="AV297" s="27"/>
      <c r="AW297" s="27"/>
      <c r="AX297" s="27" t="s">
        <v>71</v>
      </c>
      <c r="AY297" s="27"/>
      <c r="AZ297" s="28" t="s">
        <v>71</v>
      </c>
      <c r="BA297" s="28"/>
      <c r="BB297" s="28"/>
      <c r="BC297" s="28"/>
      <c r="BD297" s="28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</row>
    <row r="298" spans="1:69" s="1" customFormat="1" ht="13.5" customHeight="1">
      <c r="A298" s="50"/>
      <c r="B298" s="40" t="s">
        <v>477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1" t="s">
        <v>478</v>
      </c>
      <c r="W298" s="41"/>
      <c r="X298" s="41"/>
      <c r="Y298" s="27" t="s">
        <v>71</v>
      </c>
      <c r="Z298" s="27"/>
      <c r="AA298" s="27"/>
      <c r="AB298" s="27"/>
      <c r="AC298" s="27" t="s">
        <v>71</v>
      </c>
      <c r="AD298" s="27"/>
      <c r="AE298" s="27"/>
      <c r="AF298" s="27" t="s">
        <v>71</v>
      </c>
      <c r="AG298" s="27"/>
      <c r="AH298" s="27"/>
      <c r="AI298" s="27" t="s">
        <v>71</v>
      </c>
      <c r="AJ298" s="27"/>
      <c r="AK298" s="27" t="s">
        <v>71</v>
      </c>
      <c r="AL298" s="27"/>
      <c r="AM298" s="27"/>
      <c r="AN298" s="27"/>
      <c r="AO298" s="27" t="s">
        <v>71</v>
      </c>
      <c r="AP298" s="27"/>
      <c r="AQ298" s="27"/>
      <c r="AR298" s="27" t="s">
        <v>71</v>
      </c>
      <c r="AS298" s="27"/>
      <c r="AT298" s="27"/>
      <c r="AU298" s="27" t="s">
        <v>71</v>
      </c>
      <c r="AV298" s="27"/>
      <c r="AW298" s="27"/>
      <c r="AX298" s="27" t="s">
        <v>71</v>
      </c>
      <c r="AY298" s="27"/>
      <c r="AZ298" s="28" t="s">
        <v>71</v>
      </c>
      <c r="BA298" s="28"/>
      <c r="BB298" s="28"/>
      <c r="BC298" s="28"/>
      <c r="BD298" s="28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</row>
    <row r="299" spans="1:69" s="1" customFormat="1" ht="13.5" customHeight="1">
      <c r="A299" s="50"/>
      <c r="B299" s="38" t="s">
        <v>393</v>
      </c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9" t="s">
        <v>9</v>
      </c>
      <c r="W299" s="39"/>
      <c r="X299" s="39"/>
      <c r="Y299" s="34" t="s">
        <v>9</v>
      </c>
      <c r="Z299" s="34"/>
      <c r="AA299" s="34"/>
      <c r="AB299" s="34"/>
      <c r="AC299" s="34" t="s">
        <v>9</v>
      </c>
      <c r="AD299" s="34"/>
      <c r="AE299" s="34"/>
      <c r="AF299" s="34" t="s">
        <v>9</v>
      </c>
      <c r="AG299" s="34"/>
      <c r="AH299" s="34"/>
      <c r="AI299" s="34" t="s">
        <v>9</v>
      </c>
      <c r="AJ299" s="34"/>
      <c r="AK299" s="34" t="s">
        <v>9</v>
      </c>
      <c r="AL299" s="34"/>
      <c r="AM299" s="34"/>
      <c r="AN299" s="34"/>
      <c r="AO299" s="34" t="s">
        <v>9</v>
      </c>
      <c r="AP299" s="34"/>
      <c r="AQ299" s="34"/>
      <c r="AR299" s="34" t="s">
        <v>9</v>
      </c>
      <c r="AS299" s="34"/>
      <c r="AT299" s="34"/>
      <c r="AU299" s="34" t="s">
        <v>9</v>
      </c>
      <c r="AV299" s="34"/>
      <c r="AW299" s="34"/>
      <c r="AX299" s="34" t="s">
        <v>9</v>
      </c>
      <c r="AY299" s="34"/>
      <c r="AZ299" s="35" t="s">
        <v>9</v>
      </c>
      <c r="BA299" s="35"/>
      <c r="BB299" s="35"/>
      <c r="BC299" s="35"/>
      <c r="BD299" s="35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</row>
    <row r="300" spans="1:69" s="1" customFormat="1" ht="13.5" customHeight="1">
      <c r="A300" s="50"/>
      <c r="B300" s="17" t="s">
        <v>9</v>
      </c>
      <c r="C300" s="36" t="s">
        <v>394</v>
      </c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7" t="s">
        <v>479</v>
      </c>
      <c r="W300" s="37"/>
      <c r="X300" s="37"/>
      <c r="Y300" s="33" t="s">
        <v>71</v>
      </c>
      <c r="Z300" s="33"/>
      <c r="AA300" s="33"/>
      <c r="AB300" s="33"/>
      <c r="AC300" s="33" t="s">
        <v>71</v>
      </c>
      <c r="AD300" s="33"/>
      <c r="AE300" s="33"/>
      <c r="AF300" s="33" t="s">
        <v>71</v>
      </c>
      <c r="AG300" s="33"/>
      <c r="AH300" s="33"/>
      <c r="AI300" s="33" t="s">
        <v>71</v>
      </c>
      <c r="AJ300" s="33"/>
      <c r="AK300" s="33" t="s">
        <v>71</v>
      </c>
      <c r="AL300" s="33"/>
      <c r="AM300" s="33"/>
      <c r="AN300" s="33"/>
      <c r="AO300" s="33" t="s">
        <v>71</v>
      </c>
      <c r="AP300" s="33"/>
      <c r="AQ300" s="33"/>
      <c r="AR300" s="33" t="s">
        <v>71</v>
      </c>
      <c r="AS300" s="33"/>
      <c r="AT300" s="33"/>
      <c r="AU300" s="33" t="s">
        <v>71</v>
      </c>
      <c r="AV300" s="33"/>
      <c r="AW300" s="33"/>
      <c r="AX300" s="33" t="s">
        <v>71</v>
      </c>
      <c r="AY300" s="33"/>
      <c r="AZ300" s="32" t="s">
        <v>71</v>
      </c>
      <c r="BA300" s="32"/>
      <c r="BB300" s="32"/>
      <c r="BC300" s="32"/>
      <c r="BD300" s="32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</row>
    <row r="301" spans="1:69" s="1" customFormat="1" ht="13.5" customHeight="1">
      <c r="A301" s="50"/>
      <c r="B301" s="18" t="s">
        <v>9</v>
      </c>
      <c r="C301" s="29" t="s">
        <v>396</v>
      </c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31" t="s">
        <v>480</v>
      </c>
      <c r="W301" s="31"/>
      <c r="X301" s="31"/>
      <c r="Y301" s="27" t="s">
        <v>71</v>
      </c>
      <c r="Z301" s="27"/>
      <c r="AA301" s="27"/>
      <c r="AB301" s="27"/>
      <c r="AC301" s="27" t="s">
        <v>71</v>
      </c>
      <c r="AD301" s="27"/>
      <c r="AE301" s="27"/>
      <c r="AF301" s="27" t="s">
        <v>71</v>
      </c>
      <c r="AG301" s="27"/>
      <c r="AH301" s="27"/>
      <c r="AI301" s="27" t="s">
        <v>71</v>
      </c>
      <c r="AJ301" s="27"/>
      <c r="AK301" s="27" t="s">
        <v>71</v>
      </c>
      <c r="AL301" s="27"/>
      <c r="AM301" s="27"/>
      <c r="AN301" s="27"/>
      <c r="AO301" s="27" t="s">
        <v>71</v>
      </c>
      <c r="AP301" s="27"/>
      <c r="AQ301" s="27"/>
      <c r="AR301" s="27" t="s">
        <v>71</v>
      </c>
      <c r="AS301" s="27"/>
      <c r="AT301" s="27"/>
      <c r="AU301" s="27" t="s">
        <v>71</v>
      </c>
      <c r="AV301" s="27"/>
      <c r="AW301" s="27"/>
      <c r="AX301" s="27" t="s">
        <v>71</v>
      </c>
      <c r="AY301" s="27"/>
      <c r="AZ301" s="28" t="s">
        <v>71</v>
      </c>
      <c r="BA301" s="28"/>
      <c r="BB301" s="28"/>
      <c r="BC301" s="28"/>
      <c r="BD301" s="28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</row>
    <row r="302" spans="1:69" s="1" customFormat="1" ht="13.5" customHeight="1">
      <c r="A302" s="50"/>
      <c r="B302" s="18" t="s">
        <v>9</v>
      </c>
      <c r="C302" s="29" t="s">
        <v>398</v>
      </c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31" t="s">
        <v>481</v>
      </c>
      <c r="W302" s="31"/>
      <c r="X302" s="31"/>
      <c r="Y302" s="27" t="s">
        <v>71</v>
      </c>
      <c r="Z302" s="27"/>
      <c r="AA302" s="27"/>
      <c r="AB302" s="27"/>
      <c r="AC302" s="27" t="s">
        <v>71</v>
      </c>
      <c r="AD302" s="27"/>
      <c r="AE302" s="27"/>
      <c r="AF302" s="27" t="s">
        <v>71</v>
      </c>
      <c r="AG302" s="27"/>
      <c r="AH302" s="27"/>
      <c r="AI302" s="27" t="s">
        <v>71</v>
      </c>
      <c r="AJ302" s="27"/>
      <c r="AK302" s="27" t="s">
        <v>71</v>
      </c>
      <c r="AL302" s="27"/>
      <c r="AM302" s="27"/>
      <c r="AN302" s="27"/>
      <c r="AO302" s="27" t="s">
        <v>71</v>
      </c>
      <c r="AP302" s="27"/>
      <c r="AQ302" s="27"/>
      <c r="AR302" s="27" t="s">
        <v>71</v>
      </c>
      <c r="AS302" s="27"/>
      <c r="AT302" s="27"/>
      <c r="AU302" s="27" t="s">
        <v>71</v>
      </c>
      <c r="AV302" s="27"/>
      <c r="AW302" s="27"/>
      <c r="AX302" s="27" t="s">
        <v>71</v>
      </c>
      <c r="AY302" s="27"/>
      <c r="AZ302" s="28" t="s">
        <v>71</v>
      </c>
      <c r="BA302" s="28"/>
      <c r="BB302" s="28"/>
      <c r="BC302" s="28"/>
      <c r="BD302" s="28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</row>
    <row r="303" spans="1:69" s="1" customFormat="1" ht="13.5" customHeight="1">
      <c r="A303" s="50"/>
      <c r="B303" s="18" t="s">
        <v>9</v>
      </c>
      <c r="C303" s="29" t="s">
        <v>221</v>
      </c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31" t="s">
        <v>482</v>
      </c>
      <c r="W303" s="31"/>
      <c r="X303" s="31"/>
      <c r="Y303" s="27" t="s">
        <v>71</v>
      </c>
      <c r="Z303" s="27"/>
      <c r="AA303" s="27"/>
      <c r="AB303" s="27"/>
      <c r="AC303" s="27" t="s">
        <v>71</v>
      </c>
      <c r="AD303" s="27"/>
      <c r="AE303" s="27"/>
      <c r="AF303" s="27" t="s">
        <v>71</v>
      </c>
      <c r="AG303" s="27"/>
      <c r="AH303" s="27"/>
      <c r="AI303" s="27" t="s">
        <v>71</v>
      </c>
      <c r="AJ303" s="27"/>
      <c r="AK303" s="27" t="s">
        <v>71</v>
      </c>
      <c r="AL303" s="27"/>
      <c r="AM303" s="27"/>
      <c r="AN303" s="27"/>
      <c r="AO303" s="27" t="s">
        <v>71</v>
      </c>
      <c r="AP303" s="27"/>
      <c r="AQ303" s="27"/>
      <c r="AR303" s="27" t="s">
        <v>71</v>
      </c>
      <c r="AS303" s="27"/>
      <c r="AT303" s="27"/>
      <c r="AU303" s="27" t="s">
        <v>71</v>
      </c>
      <c r="AV303" s="27"/>
      <c r="AW303" s="27"/>
      <c r="AX303" s="27" t="s">
        <v>71</v>
      </c>
      <c r="AY303" s="27"/>
      <c r="AZ303" s="28" t="s">
        <v>71</v>
      </c>
      <c r="BA303" s="28"/>
      <c r="BB303" s="28"/>
      <c r="BC303" s="28"/>
      <c r="BD303" s="28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</row>
    <row r="304" spans="1:69" s="1" customFormat="1" ht="13.5" customHeight="1">
      <c r="A304" s="50"/>
      <c r="B304" s="18" t="s">
        <v>9</v>
      </c>
      <c r="C304" s="29" t="s">
        <v>401</v>
      </c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31" t="s">
        <v>483</v>
      </c>
      <c r="W304" s="31"/>
      <c r="X304" s="31"/>
      <c r="Y304" s="27" t="s">
        <v>71</v>
      </c>
      <c r="Z304" s="27"/>
      <c r="AA304" s="27"/>
      <c r="AB304" s="27"/>
      <c r="AC304" s="27" t="s">
        <v>71</v>
      </c>
      <c r="AD304" s="27"/>
      <c r="AE304" s="27"/>
      <c r="AF304" s="27" t="s">
        <v>71</v>
      </c>
      <c r="AG304" s="27"/>
      <c r="AH304" s="27"/>
      <c r="AI304" s="27" t="s">
        <v>71</v>
      </c>
      <c r="AJ304" s="27"/>
      <c r="AK304" s="27" t="s">
        <v>71</v>
      </c>
      <c r="AL304" s="27"/>
      <c r="AM304" s="27"/>
      <c r="AN304" s="27"/>
      <c r="AO304" s="27" t="s">
        <v>71</v>
      </c>
      <c r="AP304" s="27"/>
      <c r="AQ304" s="27"/>
      <c r="AR304" s="27" t="s">
        <v>71</v>
      </c>
      <c r="AS304" s="27"/>
      <c r="AT304" s="27"/>
      <c r="AU304" s="27" t="s">
        <v>71</v>
      </c>
      <c r="AV304" s="27"/>
      <c r="AW304" s="27"/>
      <c r="AX304" s="27" t="s">
        <v>71</v>
      </c>
      <c r="AY304" s="27"/>
      <c r="AZ304" s="28" t="s">
        <v>71</v>
      </c>
      <c r="BA304" s="28"/>
      <c r="BB304" s="28"/>
      <c r="BC304" s="28"/>
      <c r="BD304" s="28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</row>
    <row r="305" spans="1:69" s="1" customFormat="1" ht="24" customHeight="1">
      <c r="A305" s="50"/>
      <c r="B305" s="18" t="s">
        <v>9</v>
      </c>
      <c r="C305" s="29" t="s">
        <v>403</v>
      </c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31" t="s">
        <v>484</v>
      </c>
      <c r="W305" s="31"/>
      <c r="X305" s="31"/>
      <c r="Y305" s="27" t="s">
        <v>71</v>
      </c>
      <c r="Z305" s="27"/>
      <c r="AA305" s="27"/>
      <c r="AB305" s="27"/>
      <c r="AC305" s="27" t="s">
        <v>71</v>
      </c>
      <c r="AD305" s="27"/>
      <c r="AE305" s="27"/>
      <c r="AF305" s="27" t="s">
        <v>71</v>
      </c>
      <c r="AG305" s="27"/>
      <c r="AH305" s="27"/>
      <c r="AI305" s="27" t="s">
        <v>71</v>
      </c>
      <c r="AJ305" s="27"/>
      <c r="AK305" s="27" t="s">
        <v>71</v>
      </c>
      <c r="AL305" s="27"/>
      <c r="AM305" s="27"/>
      <c r="AN305" s="27"/>
      <c r="AO305" s="27" t="s">
        <v>71</v>
      </c>
      <c r="AP305" s="27"/>
      <c r="AQ305" s="27"/>
      <c r="AR305" s="27" t="s">
        <v>71</v>
      </c>
      <c r="AS305" s="27"/>
      <c r="AT305" s="27"/>
      <c r="AU305" s="27" t="s">
        <v>71</v>
      </c>
      <c r="AV305" s="27"/>
      <c r="AW305" s="27"/>
      <c r="AX305" s="27" t="s">
        <v>71</v>
      </c>
      <c r="AY305" s="27"/>
      <c r="AZ305" s="28" t="s">
        <v>71</v>
      </c>
      <c r="BA305" s="28"/>
      <c r="BB305" s="28"/>
      <c r="BC305" s="28"/>
      <c r="BD305" s="28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</row>
    <row r="306" spans="1:69" s="1" customFormat="1" ht="24" customHeight="1">
      <c r="A306" s="50"/>
      <c r="B306" s="18" t="s">
        <v>9</v>
      </c>
      <c r="C306" s="29" t="s">
        <v>405</v>
      </c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31" t="s">
        <v>485</v>
      </c>
      <c r="W306" s="31"/>
      <c r="X306" s="31"/>
      <c r="Y306" s="27" t="s">
        <v>71</v>
      </c>
      <c r="Z306" s="27"/>
      <c r="AA306" s="27"/>
      <c r="AB306" s="27"/>
      <c r="AC306" s="27" t="s">
        <v>71</v>
      </c>
      <c r="AD306" s="27"/>
      <c r="AE306" s="27"/>
      <c r="AF306" s="27" t="s">
        <v>71</v>
      </c>
      <c r="AG306" s="27"/>
      <c r="AH306" s="27"/>
      <c r="AI306" s="27" t="s">
        <v>71</v>
      </c>
      <c r="AJ306" s="27"/>
      <c r="AK306" s="27" t="s">
        <v>71</v>
      </c>
      <c r="AL306" s="27"/>
      <c r="AM306" s="27"/>
      <c r="AN306" s="27"/>
      <c r="AO306" s="27" t="s">
        <v>71</v>
      </c>
      <c r="AP306" s="27"/>
      <c r="AQ306" s="27"/>
      <c r="AR306" s="27" t="s">
        <v>71</v>
      </c>
      <c r="AS306" s="27"/>
      <c r="AT306" s="27"/>
      <c r="AU306" s="27" t="s">
        <v>71</v>
      </c>
      <c r="AV306" s="27"/>
      <c r="AW306" s="27"/>
      <c r="AX306" s="27" t="s">
        <v>71</v>
      </c>
      <c r="AY306" s="27"/>
      <c r="AZ306" s="28" t="s">
        <v>71</v>
      </c>
      <c r="BA306" s="28"/>
      <c r="BB306" s="28"/>
      <c r="BC306" s="28"/>
      <c r="BD306" s="28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</row>
    <row r="307" spans="1:69" s="1" customFormat="1" ht="13.5" customHeight="1">
      <c r="A307" s="50"/>
      <c r="B307" s="18" t="s">
        <v>9</v>
      </c>
      <c r="C307" s="29" t="s">
        <v>407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31" t="s">
        <v>486</v>
      </c>
      <c r="W307" s="31"/>
      <c r="X307" s="31"/>
      <c r="Y307" s="27" t="s">
        <v>71</v>
      </c>
      <c r="Z307" s="27"/>
      <c r="AA307" s="27"/>
      <c r="AB307" s="27"/>
      <c r="AC307" s="27" t="s">
        <v>71</v>
      </c>
      <c r="AD307" s="27"/>
      <c r="AE307" s="27"/>
      <c r="AF307" s="27" t="s">
        <v>71</v>
      </c>
      <c r="AG307" s="27"/>
      <c r="AH307" s="27"/>
      <c r="AI307" s="27" t="s">
        <v>71</v>
      </c>
      <c r="AJ307" s="27"/>
      <c r="AK307" s="27" t="s">
        <v>71</v>
      </c>
      <c r="AL307" s="27"/>
      <c r="AM307" s="27"/>
      <c r="AN307" s="27"/>
      <c r="AO307" s="27" t="s">
        <v>71</v>
      </c>
      <c r="AP307" s="27"/>
      <c r="AQ307" s="27"/>
      <c r="AR307" s="27" t="s">
        <v>71</v>
      </c>
      <c r="AS307" s="27"/>
      <c r="AT307" s="27"/>
      <c r="AU307" s="27" t="s">
        <v>71</v>
      </c>
      <c r="AV307" s="27"/>
      <c r="AW307" s="27"/>
      <c r="AX307" s="27" t="s">
        <v>71</v>
      </c>
      <c r="AY307" s="27"/>
      <c r="AZ307" s="28" t="s">
        <v>71</v>
      </c>
      <c r="BA307" s="28"/>
      <c r="BB307" s="28"/>
      <c r="BC307" s="28"/>
      <c r="BD307" s="28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</row>
    <row r="308" spans="1:69" s="1" customFormat="1" ht="24" customHeight="1">
      <c r="A308" s="50"/>
      <c r="B308" s="18" t="s">
        <v>9</v>
      </c>
      <c r="C308" s="29" t="s">
        <v>409</v>
      </c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31" t="s">
        <v>487</v>
      </c>
      <c r="W308" s="31"/>
      <c r="X308" s="31"/>
      <c r="Y308" s="27" t="s">
        <v>71</v>
      </c>
      <c r="Z308" s="27"/>
      <c r="AA308" s="27"/>
      <c r="AB308" s="27"/>
      <c r="AC308" s="27" t="s">
        <v>71</v>
      </c>
      <c r="AD308" s="27"/>
      <c r="AE308" s="27"/>
      <c r="AF308" s="27" t="s">
        <v>71</v>
      </c>
      <c r="AG308" s="27"/>
      <c r="AH308" s="27"/>
      <c r="AI308" s="27" t="s">
        <v>71</v>
      </c>
      <c r="AJ308" s="27"/>
      <c r="AK308" s="27" t="s">
        <v>71</v>
      </c>
      <c r="AL308" s="27"/>
      <c r="AM308" s="27"/>
      <c r="AN308" s="27"/>
      <c r="AO308" s="27" t="s">
        <v>71</v>
      </c>
      <c r="AP308" s="27"/>
      <c r="AQ308" s="27"/>
      <c r="AR308" s="27" t="s">
        <v>71</v>
      </c>
      <c r="AS308" s="27"/>
      <c r="AT308" s="27"/>
      <c r="AU308" s="27" t="s">
        <v>71</v>
      </c>
      <c r="AV308" s="27"/>
      <c r="AW308" s="27"/>
      <c r="AX308" s="27" t="s">
        <v>71</v>
      </c>
      <c r="AY308" s="27"/>
      <c r="AZ308" s="28" t="s">
        <v>71</v>
      </c>
      <c r="BA308" s="28"/>
      <c r="BB308" s="28"/>
      <c r="BC308" s="28"/>
      <c r="BD308" s="28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</row>
    <row r="309" spans="1:69" s="1" customFormat="1" ht="13.5" customHeight="1">
      <c r="A309" s="50"/>
      <c r="B309" s="40" t="s">
        <v>488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1" t="s">
        <v>489</v>
      </c>
      <c r="W309" s="41"/>
      <c r="X309" s="41"/>
      <c r="Y309" s="27" t="s">
        <v>71</v>
      </c>
      <c r="Z309" s="27"/>
      <c r="AA309" s="27"/>
      <c r="AB309" s="27"/>
      <c r="AC309" s="27" t="s">
        <v>71</v>
      </c>
      <c r="AD309" s="27"/>
      <c r="AE309" s="27"/>
      <c r="AF309" s="27" t="s">
        <v>71</v>
      </c>
      <c r="AG309" s="27"/>
      <c r="AH309" s="27"/>
      <c r="AI309" s="27" t="s">
        <v>71</v>
      </c>
      <c r="AJ309" s="27"/>
      <c r="AK309" s="27" t="s">
        <v>71</v>
      </c>
      <c r="AL309" s="27"/>
      <c r="AM309" s="27"/>
      <c r="AN309" s="27"/>
      <c r="AO309" s="27" t="s">
        <v>71</v>
      </c>
      <c r="AP309" s="27"/>
      <c r="AQ309" s="27"/>
      <c r="AR309" s="27" t="s">
        <v>71</v>
      </c>
      <c r="AS309" s="27"/>
      <c r="AT309" s="27"/>
      <c r="AU309" s="27" t="s">
        <v>71</v>
      </c>
      <c r="AV309" s="27"/>
      <c r="AW309" s="27"/>
      <c r="AX309" s="27" t="s">
        <v>71</v>
      </c>
      <c r="AY309" s="27"/>
      <c r="AZ309" s="28" t="s">
        <v>71</v>
      </c>
      <c r="BA309" s="28"/>
      <c r="BB309" s="28"/>
      <c r="BC309" s="28"/>
      <c r="BD309" s="28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</row>
    <row r="310" spans="1:69" s="1" customFormat="1" ht="13.5" customHeight="1">
      <c r="A310" s="50"/>
      <c r="B310" s="38" t="s">
        <v>393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9" t="s">
        <v>9</v>
      </c>
      <c r="W310" s="39"/>
      <c r="X310" s="39"/>
      <c r="Y310" s="34" t="s">
        <v>9</v>
      </c>
      <c r="Z310" s="34"/>
      <c r="AA310" s="34"/>
      <c r="AB310" s="34"/>
      <c r="AC310" s="34" t="s">
        <v>9</v>
      </c>
      <c r="AD310" s="34"/>
      <c r="AE310" s="34"/>
      <c r="AF310" s="34" t="s">
        <v>9</v>
      </c>
      <c r="AG310" s="34"/>
      <c r="AH310" s="34"/>
      <c r="AI310" s="34" t="s">
        <v>9</v>
      </c>
      <c r="AJ310" s="34"/>
      <c r="AK310" s="34" t="s">
        <v>9</v>
      </c>
      <c r="AL310" s="34"/>
      <c r="AM310" s="34"/>
      <c r="AN310" s="34"/>
      <c r="AO310" s="34" t="s">
        <v>9</v>
      </c>
      <c r="AP310" s="34"/>
      <c r="AQ310" s="34"/>
      <c r="AR310" s="34" t="s">
        <v>9</v>
      </c>
      <c r="AS310" s="34"/>
      <c r="AT310" s="34"/>
      <c r="AU310" s="34" t="s">
        <v>9</v>
      </c>
      <c r="AV310" s="34"/>
      <c r="AW310" s="34"/>
      <c r="AX310" s="34" t="s">
        <v>9</v>
      </c>
      <c r="AY310" s="34"/>
      <c r="AZ310" s="35" t="s">
        <v>9</v>
      </c>
      <c r="BA310" s="35"/>
      <c r="BB310" s="35"/>
      <c r="BC310" s="35"/>
      <c r="BD310" s="35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</row>
    <row r="311" spans="1:69" s="1" customFormat="1" ht="13.5" customHeight="1">
      <c r="A311" s="50"/>
      <c r="B311" s="17" t="s">
        <v>9</v>
      </c>
      <c r="C311" s="36" t="s">
        <v>394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7" t="s">
        <v>490</v>
      </c>
      <c r="W311" s="37"/>
      <c r="X311" s="37"/>
      <c r="Y311" s="33" t="s">
        <v>71</v>
      </c>
      <c r="Z311" s="33"/>
      <c r="AA311" s="33"/>
      <c r="AB311" s="33"/>
      <c r="AC311" s="33" t="s">
        <v>71</v>
      </c>
      <c r="AD311" s="33"/>
      <c r="AE311" s="33"/>
      <c r="AF311" s="33" t="s">
        <v>71</v>
      </c>
      <c r="AG311" s="33"/>
      <c r="AH311" s="33"/>
      <c r="AI311" s="33" t="s">
        <v>71</v>
      </c>
      <c r="AJ311" s="33"/>
      <c r="AK311" s="33" t="s">
        <v>71</v>
      </c>
      <c r="AL311" s="33"/>
      <c r="AM311" s="33"/>
      <c r="AN311" s="33"/>
      <c r="AO311" s="33" t="s">
        <v>71</v>
      </c>
      <c r="AP311" s="33"/>
      <c r="AQ311" s="33"/>
      <c r="AR311" s="33" t="s">
        <v>71</v>
      </c>
      <c r="AS311" s="33"/>
      <c r="AT311" s="33"/>
      <c r="AU311" s="33" t="s">
        <v>71</v>
      </c>
      <c r="AV311" s="33"/>
      <c r="AW311" s="33"/>
      <c r="AX311" s="33" t="s">
        <v>71</v>
      </c>
      <c r="AY311" s="33"/>
      <c r="AZ311" s="32" t="s">
        <v>71</v>
      </c>
      <c r="BA311" s="32"/>
      <c r="BB311" s="32"/>
      <c r="BC311" s="32"/>
      <c r="BD311" s="32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</row>
    <row r="312" spans="1:69" s="1" customFormat="1" ht="13.5" customHeight="1">
      <c r="A312" s="50"/>
      <c r="B312" s="18" t="s">
        <v>9</v>
      </c>
      <c r="C312" s="29" t="s">
        <v>396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31" t="s">
        <v>491</v>
      </c>
      <c r="W312" s="31"/>
      <c r="X312" s="31"/>
      <c r="Y312" s="27" t="s">
        <v>71</v>
      </c>
      <c r="Z312" s="27"/>
      <c r="AA312" s="27"/>
      <c r="AB312" s="27"/>
      <c r="AC312" s="27" t="s">
        <v>71</v>
      </c>
      <c r="AD312" s="27"/>
      <c r="AE312" s="27"/>
      <c r="AF312" s="27" t="s">
        <v>71</v>
      </c>
      <c r="AG312" s="27"/>
      <c r="AH312" s="27"/>
      <c r="AI312" s="27" t="s">
        <v>71</v>
      </c>
      <c r="AJ312" s="27"/>
      <c r="AK312" s="27" t="s">
        <v>71</v>
      </c>
      <c r="AL312" s="27"/>
      <c r="AM312" s="27"/>
      <c r="AN312" s="27"/>
      <c r="AO312" s="27" t="s">
        <v>71</v>
      </c>
      <c r="AP312" s="27"/>
      <c r="AQ312" s="27"/>
      <c r="AR312" s="27" t="s">
        <v>71</v>
      </c>
      <c r="AS312" s="27"/>
      <c r="AT312" s="27"/>
      <c r="AU312" s="27" t="s">
        <v>71</v>
      </c>
      <c r="AV312" s="27"/>
      <c r="AW312" s="27"/>
      <c r="AX312" s="27" t="s">
        <v>71</v>
      </c>
      <c r="AY312" s="27"/>
      <c r="AZ312" s="28" t="s">
        <v>71</v>
      </c>
      <c r="BA312" s="28"/>
      <c r="BB312" s="28"/>
      <c r="BC312" s="28"/>
      <c r="BD312" s="28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</row>
    <row r="313" spans="1:69" s="1" customFormat="1" ht="13.5" customHeight="1">
      <c r="A313" s="50"/>
      <c r="B313" s="18" t="s">
        <v>9</v>
      </c>
      <c r="C313" s="29" t="s">
        <v>398</v>
      </c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31" t="s">
        <v>492</v>
      </c>
      <c r="W313" s="31"/>
      <c r="X313" s="31"/>
      <c r="Y313" s="27" t="s">
        <v>71</v>
      </c>
      <c r="Z313" s="27"/>
      <c r="AA313" s="27"/>
      <c r="AB313" s="27"/>
      <c r="AC313" s="27" t="s">
        <v>71</v>
      </c>
      <c r="AD313" s="27"/>
      <c r="AE313" s="27"/>
      <c r="AF313" s="27" t="s">
        <v>71</v>
      </c>
      <c r="AG313" s="27"/>
      <c r="AH313" s="27"/>
      <c r="AI313" s="27" t="s">
        <v>71</v>
      </c>
      <c r="AJ313" s="27"/>
      <c r="AK313" s="27" t="s">
        <v>71</v>
      </c>
      <c r="AL313" s="27"/>
      <c r="AM313" s="27"/>
      <c r="AN313" s="27"/>
      <c r="AO313" s="27" t="s">
        <v>71</v>
      </c>
      <c r="AP313" s="27"/>
      <c r="AQ313" s="27"/>
      <c r="AR313" s="27" t="s">
        <v>71</v>
      </c>
      <c r="AS313" s="27"/>
      <c r="AT313" s="27"/>
      <c r="AU313" s="27" t="s">
        <v>71</v>
      </c>
      <c r="AV313" s="27"/>
      <c r="AW313" s="27"/>
      <c r="AX313" s="27" t="s">
        <v>71</v>
      </c>
      <c r="AY313" s="27"/>
      <c r="AZ313" s="28" t="s">
        <v>71</v>
      </c>
      <c r="BA313" s="28"/>
      <c r="BB313" s="28"/>
      <c r="BC313" s="28"/>
      <c r="BD313" s="28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</row>
    <row r="314" spans="1:69" s="1" customFormat="1" ht="13.5" customHeight="1">
      <c r="A314" s="50"/>
      <c r="B314" s="18" t="s">
        <v>9</v>
      </c>
      <c r="C314" s="29" t="s">
        <v>221</v>
      </c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31" t="s">
        <v>493</v>
      </c>
      <c r="W314" s="31"/>
      <c r="X314" s="31"/>
      <c r="Y314" s="27" t="s">
        <v>71</v>
      </c>
      <c r="Z314" s="27"/>
      <c r="AA314" s="27"/>
      <c r="AB314" s="27"/>
      <c r="AC314" s="27" t="s">
        <v>71</v>
      </c>
      <c r="AD314" s="27"/>
      <c r="AE314" s="27"/>
      <c r="AF314" s="27" t="s">
        <v>71</v>
      </c>
      <c r="AG314" s="27"/>
      <c r="AH314" s="27"/>
      <c r="AI314" s="27" t="s">
        <v>71</v>
      </c>
      <c r="AJ314" s="27"/>
      <c r="AK314" s="27" t="s">
        <v>71</v>
      </c>
      <c r="AL314" s="27"/>
      <c r="AM314" s="27"/>
      <c r="AN314" s="27"/>
      <c r="AO314" s="27" t="s">
        <v>71</v>
      </c>
      <c r="AP314" s="27"/>
      <c r="AQ314" s="27"/>
      <c r="AR314" s="27" t="s">
        <v>71</v>
      </c>
      <c r="AS314" s="27"/>
      <c r="AT314" s="27"/>
      <c r="AU314" s="27" t="s">
        <v>71</v>
      </c>
      <c r="AV314" s="27"/>
      <c r="AW314" s="27"/>
      <c r="AX314" s="27" t="s">
        <v>71</v>
      </c>
      <c r="AY314" s="27"/>
      <c r="AZ314" s="28" t="s">
        <v>71</v>
      </c>
      <c r="BA314" s="28"/>
      <c r="BB314" s="28"/>
      <c r="BC314" s="28"/>
      <c r="BD314" s="28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</row>
    <row r="315" spans="1:69" s="1" customFormat="1" ht="13.5" customHeight="1">
      <c r="A315" s="50"/>
      <c r="B315" s="18" t="s">
        <v>9</v>
      </c>
      <c r="C315" s="29" t="s">
        <v>401</v>
      </c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31" t="s">
        <v>494</v>
      </c>
      <c r="W315" s="31"/>
      <c r="X315" s="31"/>
      <c r="Y315" s="27" t="s">
        <v>71</v>
      </c>
      <c r="Z315" s="27"/>
      <c r="AA315" s="27"/>
      <c r="AB315" s="27"/>
      <c r="AC315" s="27" t="s">
        <v>71</v>
      </c>
      <c r="AD315" s="27"/>
      <c r="AE315" s="27"/>
      <c r="AF315" s="27" t="s">
        <v>71</v>
      </c>
      <c r="AG315" s="27"/>
      <c r="AH315" s="27"/>
      <c r="AI315" s="27" t="s">
        <v>71</v>
      </c>
      <c r="AJ315" s="27"/>
      <c r="AK315" s="27" t="s">
        <v>71</v>
      </c>
      <c r="AL315" s="27"/>
      <c r="AM315" s="27"/>
      <c r="AN315" s="27"/>
      <c r="AO315" s="27" t="s">
        <v>71</v>
      </c>
      <c r="AP315" s="27"/>
      <c r="AQ315" s="27"/>
      <c r="AR315" s="27" t="s">
        <v>71</v>
      </c>
      <c r="AS315" s="27"/>
      <c r="AT315" s="27"/>
      <c r="AU315" s="27" t="s">
        <v>71</v>
      </c>
      <c r="AV315" s="27"/>
      <c r="AW315" s="27"/>
      <c r="AX315" s="27" t="s">
        <v>71</v>
      </c>
      <c r="AY315" s="27"/>
      <c r="AZ315" s="28" t="s">
        <v>71</v>
      </c>
      <c r="BA315" s="28"/>
      <c r="BB315" s="28"/>
      <c r="BC315" s="28"/>
      <c r="BD315" s="28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</row>
    <row r="316" spans="1:69" s="1" customFormat="1" ht="24" customHeight="1">
      <c r="A316" s="50"/>
      <c r="B316" s="18" t="s">
        <v>9</v>
      </c>
      <c r="C316" s="29" t="s">
        <v>403</v>
      </c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31" t="s">
        <v>495</v>
      </c>
      <c r="W316" s="31"/>
      <c r="X316" s="31"/>
      <c r="Y316" s="27" t="s">
        <v>71</v>
      </c>
      <c r="Z316" s="27"/>
      <c r="AA316" s="27"/>
      <c r="AB316" s="27"/>
      <c r="AC316" s="27" t="s">
        <v>71</v>
      </c>
      <c r="AD316" s="27"/>
      <c r="AE316" s="27"/>
      <c r="AF316" s="27" t="s">
        <v>71</v>
      </c>
      <c r="AG316" s="27"/>
      <c r="AH316" s="27"/>
      <c r="AI316" s="27" t="s">
        <v>71</v>
      </c>
      <c r="AJ316" s="27"/>
      <c r="AK316" s="27" t="s">
        <v>71</v>
      </c>
      <c r="AL316" s="27"/>
      <c r="AM316" s="27"/>
      <c r="AN316" s="27"/>
      <c r="AO316" s="27" t="s">
        <v>71</v>
      </c>
      <c r="AP316" s="27"/>
      <c r="AQ316" s="27"/>
      <c r="AR316" s="27" t="s">
        <v>71</v>
      </c>
      <c r="AS316" s="27"/>
      <c r="AT316" s="27"/>
      <c r="AU316" s="27" t="s">
        <v>71</v>
      </c>
      <c r="AV316" s="27"/>
      <c r="AW316" s="27"/>
      <c r="AX316" s="27" t="s">
        <v>71</v>
      </c>
      <c r="AY316" s="27"/>
      <c r="AZ316" s="28" t="s">
        <v>71</v>
      </c>
      <c r="BA316" s="28"/>
      <c r="BB316" s="28"/>
      <c r="BC316" s="28"/>
      <c r="BD316" s="28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</row>
    <row r="317" spans="1:69" s="1" customFormat="1" ht="24" customHeight="1">
      <c r="A317" s="50"/>
      <c r="B317" s="18" t="s">
        <v>9</v>
      </c>
      <c r="C317" s="29" t="s">
        <v>405</v>
      </c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31" t="s">
        <v>496</v>
      </c>
      <c r="W317" s="31"/>
      <c r="X317" s="31"/>
      <c r="Y317" s="27" t="s">
        <v>71</v>
      </c>
      <c r="Z317" s="27"/>
      <c r="AA317" s="27"/>
      <c r="AB317" s="27"/>
      <c r="AC317" s="27" t="s">
        <v>71</v>
      </c>
      <c r="AD317" s="27"/>
      <c r="AE317" s="27"/>
      <c r="AF317" s="27" t="s">
        <v>71</v>
      </c>
      <c r="AG317" s="27"/>
      <c r="AH317" s="27"/>
      <c r="AI317" s="27" t="s">
        <v>71</v>
      </c>
      <c r="AJ317" s="27"/>
      <c r="AK317" s="27" t="s">
        <v>71</v>
      </c>
      <c r="AL317" s="27"/>
      <c r="AM317" s="27"/>
      <c r="AN317" s="27"/>
      <c r="AO317" s="27" t="s">
        <v>71</v>
      </c>
      <c r="AP317" s="27"/>
      <c r="AQ317" s="27"/>
      <c r="AR317" s="27" t="s">
        <v>71</v>
      </c>
      <c r="AS317" s="27"/>
      <c r="AT317" s="27"/>
      <c r="AU317" s="27" t="s">
        <v>71</v>
      </c>
      <c r="AV317" s="27"/>
      <c r="AW317" s="27"/>
      <c r="AX317" s="27" t="s">
        <v>71</v>
      </c>
      <c r="AY317" s="27"/>
      <c r="AZ317" s="28" t="s">
        <v>71</v>
      </c>
      <c r="BA317" s="28"/>
      <c r="BB317" s="28"/>
      <c r="BC317" s="28"/>
      <c r="BD317" s="28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</row>
    <row r="318" spans="1:69" s="1" customFormat="1" ht="13.5" customHeight="1">
      <c r="A318" s="50"/>
      <c r="B318" s="18" t="s">
        <v>9</v>
      </c>
      <c r="C318" s="29" t="s">
        <v>407</v>
      </c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31" t="s">
        <v>497</v>
      </c>
      <c r="W318" s="31"/>
      <c r="X318" s="31"/>
      <c r="Y318" s="27" t="s">
        <v>71</v>
      </c>
      <c r="Z318" s="27"/>
      <c r="AA318" s="27"/>
      <c r="AB318" s="27"/>
      <c r="AC318" s="27" t="s">
        <v>71</v>
      </c>
      <c r="AD318" s="27"/>
      <c r="AE318" s="27"/>
      <c r="AF318" s="27" t="s">
        <v>71</v>
      </c>
      <c r="AG318" s="27"/>
      <c r="AH318" s="27"/>
      <c r="AI318" s="27" t="s">
        <v>71</v>
      </c>
      <c r="AJ318" s="27"/>
      <c r="AK318" s="27" t="s">
        <v>71</v>
      </c>
      <c r="AL318" s="27"/>
      <c r="AM318" s="27"/>
      <c r="AN318" s="27"/>
      <c r="AO318" s="27" t="s">
        <v>71</v>
      </c>
      <c r="AP318" s="27"/>
      <c r="AQ318" s="27"/>
      <c r="AR318" s="27" t="s">
        <v>71</v>
      </c>
      <c r="AS318" s="27"/>
      <c r="AT318" s="27"/>
      <c r="AU318" s="27" t="s">
        <v>71</v>
      </c>
      <c r="AV318" s="27"/>
      <c r="AW318" s="27"/>
      <c r="AX318" s="27" t="s">
        <v>71</v>
      </c>
      <c r="AY318" s="27"/>
      <c r="AZ318" s="28" t="s">
        <v>71</v>
      </c>
      <c r="BA318" s="28"/>
      <c r="BB318" s="28"/>
      <c r="BC318" s="28"/>
      <c r="BD318" s="28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</row>
    <row r="319" spans="1:69" s="1" customFormat="1" ht="24" customHeight="1">
      <c r="A319" s="50"/>
      <c r="B319" s="18" t="s">
        <v>9</v>
      </c>
      <c r="C319" s="29" t="s">
        <v>409</v>
      </c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30" t="s">
        <v>498</v>
      </c>
      <c r="W319" s="30"/>
      <c r="X319" s="30"/>
      <c r="Y319" s="25" t="s">
        <v>71</v>
      </c>
      <c r="Z319" s="25"/>
      <c r="AA319" s="25"/>
      <c r="AB319" s="25"/>
      <c r="AC319" s="25" t="s">
        <v>71</v>
      </c>
      <c r="AD319" s="25"/>
      <c r="AE319" s="25"/>
      <c r="AF319" s="25" t="s">
        <v>71</v>
      </c>
      <c r="AG319" s="25"/>
      <c r="AH319" s="25"/>
      <c r="AI319" s="25" t="s">
        <v>71</v>
      </c>
      <c r="AJ319" s="25"/>
      <c r="AK319" s="25" t="s">
        <v>71</v>
      </c>
      <c r="AL319" s="25"/>
      <c r="AM319" s="25"/>
      <c r="AN319" s="25"/>
      <c r="AO319" s="25" t="s">
        <v>71</v>
      </c>
      <c r="AP319" s="25"/>
      <c r="AQ319" s="25"/>
      <c r="AR319" s="25" t="s">
        <v>71</v>
      </c>
      <c r="AS319" s="25"/>
      <c r="AT319" s="25"/>
      <c r="AU319" s="25" t="s">
        <v>71</v>
      </c>
      <c r="AV319" s="25"/>
      <c r="AW319" s="25"/>
      <c r="AX319" s="25" t="s">
        <v>71</v>
      </c>
      <c r="AY319" s="25"/>
      <c r="AZ319" s="26" t="s">
        <v>71</v>
      </c>
      <c r="BA319" s="26"/>
      <c r="BB319" s="26"/>
      <c r="BC319" s="26"/>
      <c r="BD319" s="26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</row>
    <row r="320" spans="1:69" s="1" customFormat="1" ht="13.5" customHeight="1">
      <c r="A320" s="19" t="s">
        <v>9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</row>
    <row r="321" spans="1:69" s="1" customFormat="1" ht="13.5" customHeight="1">
      <c r="A321" s="19" t="s">
        <v>9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</row>
    <row r="322" spans="1:69" s="1" customFormat="1" ht="13.5" customHeight="1">
      <c r="A322" s="23" t="s">
        <v>499</v>
      </c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4" t="s">
        <v>9</v>
      </c>
      <c r="O322" s="24"/>
      <c r="P322" s="24"/>
      <c r="Q322" s="24"/>
      <c r="R322" s="24"/>
      <c r="S322" s="24" t="s">
        <v>500</v>
      </c>
      <c r="T322" s="24"/>
      <c r="U322" s="24"/>
      <c r="V322" s="24"/>
      <c r="W322" s="24"/>
      <c r="X322" s="24"/>
      <c r="Y322" s="24"/>
      <c r="Z322" s="24"/>
      <c r="AA322" s="19" t="s">
        <v>9</v>
      </c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</row>
    <row r="323" spans="1:69" s="1" customFormat="1" ht="13.5" customHeight="1">
      <c r="A323" s="19" t="s">
        <v>9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3" t="s">
        <v>9</v>
      </c>
      <c r="O323" s="22" t="s">
        <v>501</v>
      </c>
      <c r="P323" s="22"/>
      <c r="Q323" s="22"/>
      <c r="R323" s="13" t="s">
        <v>9</v>
      </c>
      <c r="S323" s="13" t="s">
        <v>9</v>
      </c>
      <c r="T323" s="22" t="s">
        <v>502</v>
      </c>
      <c r="U323" s="22"/>
      <c r="V323" s="22"/>
      <c r="W323" s="22"/>
      <c r="X323" s="22"/>
      <c r="Y323" s="22"/>
      <c r="Z323" s="19" t="s">
        <v>9</v>
      </c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</row>
    <row r="324" spans="1:69" s="1" customFormat="1" ht="7.5" customHeight="1">
      <c r="A324" s="19" t="s">
        <v>9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</row>
    <row r="325" spans="1:69" s="1" customFormat="1" ht="13.5" customHeight="1">
      <c r="A325" s="23" t="s">
        <v>503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4" t="s">
        <v>9</v>
      </c>
      <c r="O325" s="24"/>
      <c r="P325" s="24"/>
      <c r="Q325" s="24"/>
      <c r="R325" s="24"/>
      <c r="S325" s="24" t="s">
        <v>504</v>
      </c>
      <c r="T325" s="24"/>
      <c r="U325" s="24"/>
      <c r="V325" s="24"/>
      <c r="W325" s="24"/>
      <c r="X325" s="24"/>
      <c r="Y325" s="24"/>
      <c r="Z325" s="24"/>
      <c r="AA325" s="19" t="s">
        <v>9</v>
      </c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</row>
    <row r="326" spans="1:69" s="1" customFormat="1" ht="13.5" customHeight="1">
      <c r="A326" s="19" t="s">
        <v>9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3" t="s">
        <v>9</v>
      </c>
      <c r="O326" s="22" t="s">
        <v>501</v>
      </c>
      <c r="P326" s="22"/>
      <c r="Q326" s="22"/>
      <c r="R326" s="13" t="s">
        <v>9</v>
      </c>
      <c r="S326" s="13" t="s">
        <v>9</v>
      </c>
      <c r="T326" s="22" t="s">
        <v>502</v>
      </c>
      <c r="U326" s="22"/>
      <c r="V326" s="22"/>
      <c r="W326" s="22"/>
      <c r="X326" s="22"/>
      <c r="Y326" s="22"/>
      <c r="Z326" s="19" t="s">
        <v>9</v>
      </c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</row>
    <row r="327" spans="1:69" s="1" customFormat="1" ht="7.5" customHeight="1">
      <c r="A327" s="19" t="s">
        <v>9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</row>
    <row r="328" spans="1:69" s="1" customFormat="1" ht="13.5" customHeight="1">
      <c r="A328" s="23" t="s">
        <v>505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4" t="s">
        <v>9</v>
      </c>
      <c r="O328" s="24"/>
      <c r="P328" s="24"/>
      <c r="Q328" s="24"/>
      <c r="R328" s="24"/>
      <c r="S328" s="24" t="s">
        <v>506</v>
      </c>
      <c r="T328" s="24"/>
      <c r="U328" s="24"/>
      <c r="V328" s="24"/>
      <c r="W328" s="24"/>
      <c r="X328" s="24"/>
      <c r="Y328" s="24"/>
      <c r="Z328" s="24"/>
      <c r="AA328" s="19" t="s">
        <v>9</v>
      </c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</row>
    <row r="329" spans="1:69" s="1" customFormat="1" ht="13.5" customHeight="1">
      <c r="A329" s="19" t="s">
        <v>9</v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3" t="s">
        <v>9</v>
      </c>
      <c r="O329" s="22" t="s">
        <v>501</v>
      </c>
      <c r="P329" s="22"/>
      <c r="Q329" s="22"/>
      <c r="R329" s="13" t="s">
        <v>9</v>
      </c>
      <c r="S329" s="13" t="s">
        <v>9</v>
      </c>
      <c r="T329" s="22" t="s">
        <v>502</v>
      </c>
      <c r="U329" s="22"/>
      <c r="V329" s="22"/>
      <c r="W329" s="22"/>
      <c r="X329" s="22"/>
      <c r="Y329" s="22"/>
      <c r="Z329" s="19" t="s">
        <v>9</v>
      </c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</row>
    <row r="330" spans="1:69" s="1" customFormat="1" ht="7.5" customHeight="1">
      <c r="A330" s="19" t="s">
        <v>9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</row>
    <row r="331" spans="1:69" s="1" customFormat="1" ht="13.5" customHeight="1">
      <c r="A331" s="23" t="s">
        <v>507</v>
      </c>
      <c r="B331" s="23"/>
      <c r="C331" s="23"/>
      <c r="D331" s="23"/>
      <c r="E331" s="24" t="s">
        <v>503</v>
      </c>
      <c r="F331" s="24"/>
      <c r="G331" s="24"/>
      <c r="H331" s="24"/>
      <c r="I331" s="24"/>
      <c r="J331" s="24"/>
      <c r="K331" s="24"/>
      <c r="L331" s="24"/>
      <c r="M331" s="24"/>
      <c r="N331" s="24" t="s">
        <v>9</v>
      </c>
      <c r="O331" s="24"/>
      <c r="P331" s="24"/>
      <c r="Q331" s="24"/>
      <c r="R331" s="24"/>
      <c r="S331" s="24" t="s">
        <v>504</v>
      </c>
      <c r="T331" s="24"/>
      <c r="U331" s="24"/>
      <c r="V331" s="24"/>
      <c r="W331" s="24"/>
      <c r="X331" s="24"/>
      <c r="Y331" s="24"/>
      <c r="Z331" s="24"/>
      <c r="AA331" s="19" t="s">
        <v>9</v>
      </c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</row>
    <row r="332" spans="1:69" s="1" customFormat="1" ht="13.5" customHeight="1">
      <c r="A332" s="19" t="s">
        <v>9</v>
      </c>
      <c r="B332" s="19"/>
      <c r="C332" s="19"/>
      <c r="D332" s="19"/>
      <c r="E332" s="13" t="s">
        <v>9</v>
      </c>
      <c r="F332" s="22" t="s">
        <v>508</v>
      </c>
      <c r="G332" s="22"/>
      <c r="H332" s="22"/>
      <c r="I332" s="22"/>
      <c r="J332" s="22"/>
      <c r="K332" s="22"/>
      <c r="L332" s="19" t="s">
        <v>9</v>
      </c>
      <c r="M332" s="19"/>
      <c r="N332" s="13" t="s">
        <v>9</v>
      </c>
      <c r="O332" s="22" t="s">
        <v>501</v>
      </c>
      <c r="P332" s="22"/>
      <c r="Q332" s="22"/>
      <c r="R332" s="13" t="s">
        <v>9</v>
      </c>
      <c r="S332" s="13" t="s">
        <v>9</v>
      </c>
      <c r="T332" s="22" t="s">
        <v>502</v>
      </c>
      <c r="U332" s="22"/>
      <c r="V332" s="22"/>
      <c r="W332" s="22"/>
      <c r="X332" s="22"/>
      <c r="Y332" s="22"/>
      <c r="Z332" s="19" t="s">
        <v>9</v>
      </c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</row>
    <row r="333" spans="1:69" s="1" customFormat="1" ht="15.75" customHeight="1">
      <c r="A333" s="19" t="s">
        <v>9</v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</row>
    <row r="334" spans="1:69" s="1" customFormat="1" ht="13.5" customHeight="1">
      <c r="A334" s="19" t="s">
        <v>9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</row>
    <row r="335" spans="1:69" s="1" customFormat="1" ht="13.5" customHeight="1">
      <c r="A335" s="20" t="s">
        <v>509</v>
      </c>
      <c r="B335" s="20"/>
      <c r="C335" s="20"/>
      <c r="D335" s="20"/>
      <c r="E335" s="20"/>
      <c r="F335" s="20"/>
      <c r="G335" s="20"/>
      <c r="H335" s="20"/>
      <c r="I335" s="20"/>
      <c r="J335" s="20"/>
      <c r="K335" s="19" t="s">
        <v>9</v>
      </c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</row>
    <row r="336" spans="1:69" s="1" customFormat="1" ht="13.5" customHeight="1">
      <c r="A336" s="21" t="s">
        <v>510</v>
      </c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</row>
  </sheetData>
  <sheetProtection/>
  <mergeCells count="4682">
    <mergeCell ref="A1:BO1"/>
    <mergeCell ref="BP1:BQ1"/>
    <mergeCell ref="A2:BO2"/>
    <mergeCell ref="BP2:BQ2"/>
    <mergeCell ref="A3:BN3"/>
    <mergeCell ref="BP3:BQ3"/>
    <mergeCell ref="A4:I4"/>
    <mergeCell ref="J4:BN4"/>
    <mergeCell ref="BP4:BQ4"/>
    <mergeCell ref="A5:G5"/>
    <mergeCell ref="H5:BN5"/>
    <mergeCell ref="BP5:BQ5"/>
    <mergeCell ref="A6:C6"/>
    <mergeCell ref="D6:BO6"/>
    <mergeCell ref="BP6:BQ6"/>
    <mergeCell ref="A7:F7"/>
    <mergeCell ref="G7:BB7"/>
    <mergeCell ref="BC7:BO7"/>
    <mergeCell ref="BP7:BQ7"/>
    <mergeCell ref="A8:H8"/>
    <mergeCell ref="I8:P8"/>
    <mergeCell ref="Q8:V8"/>
    <mergeCell ref="W8:AC8"/>
    <mergeCell ref="AD8:AG8"/>
    <mergeCell ref="AH8:AL8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X11:AA11"/>
    <mergeCell ref="AB11:AD11"/>
    <mergeCell ref="AG11:AI11"/>
    <mergeCell ref="AJ11:AK11"/>
    <mergeCell ref="AL11:AM11"/>
    <mergeCell ref="AN11:AO11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A12:L12"/>
    <mergeCell ref="M12:O12"/>
    <mergeCell ref="P12:T12"/>
    <mergeCell ref="U12:W12"/>
    <mergeCell ref="X12:AA12"/>
    <mergeCell ref="AB12:AD12"/>
    <mergeCell ref="AG12:AI12"/>
    <mergeCell ref="AJ12:AK12"/>
    <mergeCell ref="AL12:AM12"/>
    <mergeCell ref="AN12:AO12"/>
    <mergeCell ref="AP12:AR12"/>
    <mergeCell ref="AT12:AV12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B13:AD13"/>
    <mergeCell ref="AG13:AI13"/>
    <mergeCell ref="AJ13:AK13"/>
    <mergeCell ref="AL13:AM13"/>
    <mergeCell ref="AN13:AO13"/>
    <mergeCell ref="AP13:AR13"/>
    <mergeCell ref="AT13:AV13"/>
    <mergeCell ref="AW13:AX13"/>
    <mergeCell ref="AY13:AZ13"/>
    <mergeCell ref="BA13:BC13"/>
    <mergeCell ref="BD13:BE13"/>
    <mergeCell ref="BN13:BP13"/>
    <mergeCell ref="A14:L14"/>
    <mergeCell ref="M14:O14"/>
    <mergeCell ref="P14:T14"/>
    <mergeCell ref="U14:W14"/>
    <mergeCell ref="X14:AA14"/>
    <mergeCell ref="AB14:AD14"/>
    <mergeCell ref="AG14:AI14"/>
    <mergeCell ref="AJ14:AK14"/>
    <mergeCell ref="AL14:AM14"/>
    <mergeCell ref="AN14:AO14"/>
    <mergeCell ref="AP14:AR14"/>
    <mergeCell ref="AT14:AV14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B15:AD15"/>
    <mergeCell ref="AG15:AI15"/>
    <mergeCell ref="AJ15:AK15"/>
    <mergeCell ref="AL15:AM15"/>
    <mergeCell ref="AN15:AO15"/>
    <mergeCell ref="AP15:AR15"/>
    <mergeCell ref="AT15:AV15"/>
    <mergeCell ref="AW15:AX15"/>
    <mergeCell ref="AY15:AZ15"/>
    <mergeCell ref="BA15:BC15"/>
    <mergeCell ref="BD15:BE15"/>
    <mergeCell ref="BN15:BP15"/>
    <mergeCell ref="A16:L16"/>
    <mergeCell ref="M16:O16"/>
    <mergeCell ref="P16:T16"/>
    <mergeCell ref="U16:W16"/>
    <mergeCell ref="X16:AA16"/>
    <mergeCell ref="AB16:AD16"/>
    <mergeCell ref="AG16:AI16"/>
    <mergeCell ref="AJ16:AK16"/>
    <mergeCell ref="AL16:AM16"/>
    <mergeCell ref="AN16:AO16"/>
    <mergeCell ref="AP16:AR16"/>
    <mergeCell ref="AT16:AV16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B17:AD17"/>
    <mergeCell ref="AG17:AI17"/>
    <mergeCell ref="AJ17:AK17"/>
    <mergeCell ref="AL17:AM17"/>
    <mergeCell ref="AN17:AO17"/>
    <mergeCell ref="AP17:AR17"/>
    <mergeCell ref="AT17:AV17"/>
    <mergeCell ref="AW17:AX17"/>
    <mergeCell ref="AY17:AZ17"/>
    <mergeCell ref="BA17:BC17"/>
    <mergeCell ref="BD17:BE17"/>
    <mergeCell ref="BN17:BP17"/>
    <mergeCell ref="A18:L18"/>
    <mergeCell ref="M18:O18"/>
    <mergeCell ref="P18:T18"/>
    <mergeCell ref="U18:W18"/>
    <mergeCell ref="X18:AA18"/>
    <mergeCell ref="AB18:AD18"/>
    <mergeCell ref="AG18:AI18"/>
    <mergeCell ref="AJ18:AK18"/>
    <mergeCell ref="AL18:AM18"/>
    <mergeCell ref="AN18:AO18"/>
    <mergeCell ref="AP18:AR18"/>
    <mergeCell ref="AT18:AV18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B19:AD19"/>
    <mergeCell ref="AG19:AI19"/>
    <mergeCell ref="AJ19:AK19"/>
    <mergeCell ref="AL19:AM19"/>
    <mergeCell ref="AN19:AO19"/>
    <mergeCell ref="AP19:AR19"/>
    <mergeCell ref="AT19:AV19"/>
    <mergeCell ref="AW19:AX19"/>
    <mergeCell ref="AY19:AZ19"/>
    <mergeCell ref="BA19:BC19"/>
    <mergeCell ref="BD19:BE19"/>
    <mergeCell ref="BN19:BP19"/>
    <mergeCell ref="A20:L20"/>
    <mergeCell ref="M20:O20"/>
    <mergeCell ref="P20:T20"/>
    <mergeCell ref="U20:W20"/>
    <mergeCell ref="X20:AA20"/>
    <mergeCell ref="AB20:AD20"/>
    <mergeCell ref="AG20:AI20"/>
    <mergeCell ref="AJ20:AK20"/>
    <mergeCell ref="AL20:AM20"/>
    <mergeCell ref="AN20:AO20"/>
    <mergeCell ref="AP20:AR20"/>
    <mergeCell ref="AT20:AV20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B21:AD21"/>
    <mergeCell ref="AG21:AI21"/>
    <mergeCell ref="AJ21:AK21"/>
    <mergeCell ref="AL21:AM21"/>
    <mergeCell ref="AN21:AO21"/>
    <mergeCell ref="AP21:AR21"/>
    <mergeCell ref="AT21:AV21"/>
    <mergeCell ref="AW21:AX21"/>
    <mergeCell ref="AY21:AZ21"/>
    <mergeCell ref="BA21:BC21"/>
    <mergeCell ref="BD21:BE21"/>
    <mergeCell ref="BN21:BP21"/>
    <mergeCell ref="A22:L22"/>
    <mergeCell ref="M22:O22"/>
    <mergeCell ref="P22:T22"/>
    <mergeCell ref="U22:W22"/>
    <mergeCell ref="X22:AA22"/>
    <mergeCell ref="AB22:AD22"/>
    <mergeCell ref="AG22:AI22"/>
    <mergeCell ref="AJ22:AK22"/>
    <mergeCell ref="AL22:AM22"/>
    <mergeCell ref="AN22:AO22"/>
    <mergeCell ref="AP22:AR22"/>
    <mergeCell ref="AT22:AV22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B23:AD23"/>
    <mergeCell ref="AG23:AI23"/>
    <mergeCell ref="AJ23:AK23"/>
    <mergeCell ref="AL23:AM23"/>
    <mergeCell ref="AN23:AO23"/>
    <mergeCell ref="AP23:AR23"/>
    <mergeCell ref="AT23:AV23"/>
    <mergeCell ref="AW23:AX23"/>
    <mergeCell ref="AY23:AZ23"/>
    <mergeCell ref="BA23:BC23"/>
    <mergeCell ref="BD23:BE23"/>
    <mergeCell ref="BN23:BP23"/>
    <mergeCell ref="A24:L24"/>
    <mergeCell ref="M24:O24"/>
    <mergeCell ref="P24:T24"/>
    <mergeCell ref="U24:W24"/>
    <mergeCell ref="X24:AA24"/>
    <mergeCell ref="AB24:AD24"/>
    <mergeCell ref="AG24:AI24"/>
    <mergeCell ref="AJ24:AK24"/>
    <mergeCell ref="AL24:AM24"/>
    <mergeCell ref="AN24:AO24"/>
    <mergeCell ref="AP24:AR24"/>
    <mergeCell ref="AT24:AV24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B25:AD25"/>
    <mergeCell ref="AG25:AI25"/>
    <mergeCell ref="AJ25:AK25"/>
    <mergeCell ref="AL25:AM25"/>
    <mergeCell ref="AN25:AO25"/>
    <mergeCell ref="AP25:AR25"/>
    <mergeCell ref="AT25:AV25"/>
    <mergeCell ref="AW25:AX25"/>
    <mergeCell ref="AY25:AZ25"/>
    <mergeCell ref="BA25:BC25"/>
    <mergeCell ref="BD25:BE25"/>
    <mergeCell ref="BN25:BP25"/>
    <mergeCell ref="A26:L26"/>
    <mergeCell ref="M26:O26"/>
    <mergeCell ref="P26:T26"/>
    <mergeCell ref="U26:W26"/>
    <mergeCell ref="X26:AA26"/>
    <mergeCell ref="AB26:AD26"/>
    <mergeCell ref="AG26:AI26"/>
    <mergeCell ref="AJ26:AK26"/>
    <mergeCell ref="AL26:AM26"/>
    <mergeCell ref="AN26:AO26"/>
    <mergeCell ref="AP26:AR26"/>
    <mergeCell ref="AT26:AV26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B27:AD27"/>
    <mergeCell ref="AG27:AI27"/>
    <mergeCell ref="AJ27:AK27"/>
    <mergeCell ref="AL27:AM27"/>
    <mergeCell ref="AN27:AO27"/>
    <mergeCell ref="AP27:AR27"/>
    <mergeCell ref="AT27:AV27"/>
    <mergeCell ref="AW27:AX27"/>
    <mergeCell ref="AY27:AZ27"/>
    <mergeCell ref="BA27:BC27"/>
    <mergeCell ref="BD27:BE27"/>
    <mergeCell ref="BN27:BP27"/>
    <mergeCell ref="A28:L28"/>
    <mergeCell ref="M28:O28"/>
    <mergeCell ref="P28:T28"/>
    <mergeCell ref="U28:W28"/>
    <mergeCell ref="X28:AA28"/>
    <mergeCell ref="AB28:AD28"/>
    <mergeCell ref="AG28:AI28"/>
    <mergeCell ref="AJ28:AK28"/>
    <mergeCell ref="AL28:AM28"/>
    <mergeCell ref="AN28:AO28"/>
    <mergeCell ref="AP28:AR28"/>
    <mergeCell ref="AT28:AV28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B29:AD29"/>
    <mergeCell ref="AG29:AI29"/>
    <mergeCell ref="AJ29:AK29"/>
    <mergeCell ref="AL29:AM29"/>
    <mergeCell ref="AN29:AO29"/>
    <mergeCell ref="AP29:AR29"/>
    <mergeCell ref="AT29:AV29"/>
    <mergeCell ref="AW29:AX29"/>
    <mergeCell ref="AY29:AZ29"/>
    <mergeCell ref="BA29:BC29"/>
    <mergeCell ref="BD29:BE29"/>
    <mergeCell ref="BN29:BP29"/>
    <mergeCell ref="A30:L30"/>
    <mergeCell ref="M30:O30"/>
    <mergeCell ref="P30:T30"/>
    <mergeCell ref="U30:W30"/>
    <mergeCell ref="X30:AA30"/>
    <mergeCell ref="AB30:AD30"/>
    <mergeCell ref="AG30:AI30"/>
    <mergeCell ref="AJ30:AK30"/>
    <mergeCell ref="AL30:AM30"/>
    <mergeCell ref="AN30:AO30"/>
    <mergeCell ref="AP30:AR30"/>
    <mergeCell ref="AT30:AV30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B31:AD31"/>
    <mergeCell ref="AG31:AI31"/>
    <mergeCell ref="AJ31:AK31"/>
    <mergeCell ref="AL31:AM31"/>
    <mergeCell ref="AN31:AO31"/>
    <mergeCell ref="AP31:AR31"/>
    <mergeCell ref="AT31:AV31"/>
    <mergeCell ref="AW31:AX31"/>
    <mergeCell ref="AY31:AZ31"/>
    <mergeCell ref="BA31:BC31"/>
    <mergeCell ref="BD31:BE31"/>
    <mergeCell ref="BN31:BP31"/>
    <mergeCell ref="A32:L32"/>
    <mergeCell ref="M32:O32"/>
    <mergeCell ref="P32:T32"/>
    <mergeCell ref="U32:W32"/>
    <mergeCell ref="X32:AA32"/>
    <mergeCell ref="AB32:AD32"/>
    <mergeCell ref="AG32:AI32"/>
    <mergeCell ref="AJ32:AK32"/>
    <mergeCell ref="AL32:AM32"/>
    <mergeCell ref="AN32:AO32"/>
    <mergeCell ref="AP32:AR32"/>
    <mergeCell ref="AT32:AV32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B33:AD33"/>
    <mergeCell ref="AG33:AI33"/>
    <mergeCell ref="AJ33:AK33"/>
    <mergeCell ref="AL33:AM33"/>
    <mergeCell ref="AN33:AO33"/>
    <mergeCell ref="AP33:AR33"/>
    <mergeCell ref="AT33:AV33"/>
    <mergeCell ref="AW33:AX33"/>
    <mergeCell ref="AY33:AZ33"/>
    <mergeCell ref="BA33:BC33"/>
    <mergeCell ref="BD33:BE33"/>
    <mergeCell ref="BN33:BP33"/>
    <mergeCell ref="A34:L34"/>
    <mergeCell ref="M34:O34"/>
    <mergeCell ref="P34:T34"/>
    <mergeCell ref="U34:W34"/>
    <mergeCell ref="X34:AA34"/>
    <mergeCell ref="AB34:AD34"/>
    <mergeCell ref="AG34:AI34"/>
    <mergeCell ref="AJ34:AK34"/>
    <mergeCell ref="AL34:AM34"/>
    <mergeCell ref="AN34:AO34"/>
    <mergeCell ref="AP34:AR34"/>
    <mergeCell ref="AT34:AV34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B35:AD35"/>
    <mergeCell ref="AG35:AI35"/>
    <mergeCell ref="AJ35:AK35"/>
    <mergeCell ref="AL35:AM35"/>
    <mergeCell ref="AN35:AO35"/>
    <mergeCell ref="AP35:AR35"/>
    <mergeCell ref="AT35:AV35"/>
    <mergeCell ref="AW35:AX35"/>
    <mergeCell ref="AY35:AZ35"/>
    <mergeCell ref="BA35:BC35"/>
    <mergeCell ref="BD35:BE35"/>
    <mergeCell ref="BN35:BP35"/>
    <mergeCell ref="A36:L36"/>
    <mergeCell ref="M36:O36"/>
    <mergeCell ref="P36:T36"/>
    <mergeCell ref="U36:W36"/>
    <mergeCell ref="X36:AA36"/>
    <mergeCell ref="AB36:AD36"/>
    <mergeCell ref="AG36:AI36"/>
    <mergeCell ref="AJ36:AK36"/>
    <mergeCell ref="AL36:AM36"/>
    <mergeCell ref="AN36:AO36"/>
    <mergeCell ref="AP36:AR36"/>
    <mergeCell ref="AT36:AV36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B37:AD37"/>
    <mergeCell ref="AG37:AI37"/>
    <mergeCell ref="AJ37:AK37"/>
    <mergeCell ref="AL37:AM37"/>
    <mergeCell ref="AN37:AO37"/>
    <mergeCell ref="AP37:AR37"/>
    <mergeCell ref="AT37:AV37"/>
    <mergeCell ref="AW37:AX37"/>
    <mergeCell ref="AY37:AZ37"/>
    <mergeCell ref="BA37:BC37"/>
    <mergeCell ref="BD37:BE37"/>
    <mergeCell ref="BN37:BP37"/>
    <mergeCell ref="A38:L38"/>
    <mergeCell ref="M38:O38"/>
    <mergeCell ref="P38:T38"/>
    <mergeCell ref="U38:W38"/>
    <mergeCell ref="X38:AA38"/>
    <mergeCell ref="AB38:AD38"/>
    <mergeCell ref="AG38:AI38"/>
    <mergeCell ref="AJ38:AK38"/>
    <mergeCell ref="AL38:AM38"/>
    <mergeCell ref="AN38:AO38"/>
    <mergeCell ref="AP38:AR38"/>
    <mergeCell ref="AT38:AV38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B39:AD39"/>
    <mergeCell ref="AG39:AI39"/>
    <mergeCell ref="AJ39:AK39"/>
    <mergeCell ref="AL39:AM39"/>
    <mergeCell ref="AN39:AO39"/>
    <mergeCell ref="AP39:AR39"/>
    <mergeCell ref="AT39:AV39"/>
    <mergeCell ref="AW39:AX39"/>
    <mergeCell ref="AY39:AZ39"/>
    <mergeCell ref="BA39:BC39"/>
    <mergeCell ref="BD39:BE39"/>
    <mergeCell ref="BN39:BP39"/>
    <mergeCell ref="A40:L40"/>
    <mergeCell ref="M40:O40"/>
    <mergeCell ref="P40:T40"/>
    <mergeCell ref="U40:W40"/>
    <mergeCell ref="X40:AA40"/>
    <mergeCell ref="AB40:AD40"/>
    <mergeCell ref="AG40:AI40"/>
    <mergeCell ref="AJ40:AK40"/>
    <mergeCell ref="AL40:AM40"/>
    <mergeCell ref="AN40:AO40"/>
    <mergeCell ref="AP40:AR40"/>
    <mergeCell ref="AT40:AV40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B41:AD41"/>
    <mergeCell ref="AG41:AI41"/>
    <mergeCell ref="AJ41:AK41"/>
    <mergeCell ref="AL41:AM41"/>
    <mergeCell ref="AN41:AO41"/>
    <mergeCell ref="AP41:AR41"/>
    <mergeCell ref="AT41:AV41"/>
    <mergeCell ref="AW41:AX41"/>
    <mergeCell ref="AY41:AZ41"/>
    <mergeCell ref="BA41:BC41"/>
    <mergeCell ref="BD41:BE41"/>
    <mergeCell ref="BN41:BP41"/>
    <mergeCell ref="A42:L42"/>
    <mergeCell ref="M42:O42"/>
    <mergeCell ref="P42:T42"/>
    <mergeCell ref="U42:W42"/>
    <mergeCell ref="X42:AA42"/>
    <mergeCell ref="AB42:AD42"/>
    <mergeCell ref="AG42:AI42"/>
    <mergeCell ref="AJ42:AK42"/>
    <mergeCell ref="AL42:AM42"/>
    <mergeCell ref="AN42:AO42"/>
    <mergeCell ref="AP42:AR42"/>
    <mergeCell ref="AT42:AV42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B43:AD43"/>
    <mergeCell ref="AG43:AI43"/>
    <mergeCell ref="AJ43:AK43"/>
    <mergeCell ref="AL43:AM43"/>
    <mergeCell ref="AN43:AO43"/>
    <mergeCell ref="AP43:AR43"/>
    <mergeCell ref="AT43:AV43"/>
    <mergeCell ref="AW43:AX43"/>
    <mergeCell ref="AY43:AZ43"/>
    <mergeCell ref="BA43:BC43"/>
    <mergeCell ref="BD43:BE43"/>
    <mergeCell ref="BN43:BP43"/>
    <mergeCell ref="A44:L44"/>
    <mergeCell ref="M44:O44"/>
    <mergeCell ref="P44:T44"/>
    <mergeCell ref="U44:W44"/>
    <mergeCell ref="X44:AA44"/>
    <mergeCell ref="AB44:AD44"/>
    <mergeCell ref="AG44:AI44"/>
    <mergeCell ref="AJ44:AK44"/>
    <mergeCell ref="AL44:AM44"/>
    <mergeCell ref="AN44:AO44"/>
    <mergeCell ref="AP44:AR44"/>
    <mergeCell ref="AT44:AV44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B45:AD45"/>
    <mergeCell ref="AG45:AI45"/>
    <mergeCell ref="AJ45:AK45"/>
    <mergeCell ref="AL45:AM45"/>
    <mergeCell ref="AN45:AO45"/>
    <mergeCell ref="AP45:AR45"/>
    <mergeCell ref="AT45:AV45"/>
    <mergeCell ref="AW45:AX45"/>
    <mergeCell ref="AY45:AZ45"/>
    <mergeCell ref="BA45:BC45"/>
    <mergeCell ref="BD45:BE45"/>
    <mergeCell ref="BN45:BP45"/>
    <mergeCell ref="A46:L46"/>
    <mergeCell ref="M46:O46"/>
    <mergeCell ref="P46:T46"/>
    <mergeCell ref="U46:W46"/>
    <mergeCell ref="X46:AA46"/>
    <mergeCell ref="AB46:AD46"/>
    <mergeCell ref="AG46:AI46"/>
    <mergeCell ref="AJ46:AK46"/>
    <mergeCell ref="AL46:AM46"/>
    <mergeCell ref="AN46:AO46"/>
    <mergeCell ref="AP46:AR46"/>
    <mergeCell ref="AT46:AV46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B47:AD47"/>
    <mergeCell ref="AG47:AI47"/>
    <mergeCell ref="AJ47:AK47"/>
    <mergeCell ref="AL47:AM47"/>
    <mergeCell ref="AN47:AO47"/>
    <mergeCell ref="AP47:AR47"/>
    <mergeCell ref="AT47:AV47"/>
    <mergeCell ref="AW47:AX47"/>
    <mergeCell ref="AY47:AZ47"/>
    <mergeCell ref="BA47:BC47"/>
    <mergeCell ref="BD47:BE47"/>
    <mergeCell ref="BN47:BP47"/>
    <mergeCell ref="A48:L48"/>
    <mergeCell ref="M48:O48"/>
    <mergeCell ref="P48:T48"/>
    <mergeCell ref="U48:W48"/>
    <mergeCell ref="X48:AA48"/>
    <mergeCell ref="AB48:AD48"/>
    <mergeCell ref="AG48:AI48"/>
    <mergeCell ref="AJ48:AK48"/>
    <mergeCell ref="AL48:AM48"/>
    <mergeCell ref="AN48:AO48"/>
    <mergeCell ref="AP48:AR48"/>
    <mergeCell ref="AT48:AV48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B49:AD49"/>
    <mergeCell ref="AG49:AI49"/>
    <mergeCell ref="AJ49:AK49"/>
    <mergeCell ref="AL49:AM49"/>
    <mergeCell ref="AN49:AO49"/>
    <mergeCell ref="AP49:AR49"/>
    <mergeCell ref="AT49:AV49"/>
    <mergeCell ref="AW49:AX49"/>
    <mergeCell ref="AY49:AZ49"/>
    <mergeCell ref="BA49:BC49"/>
    <mergeCell ref="BD49:BE49"/>
    <mergeCell ref="BN49:BP49"/>
    <mergeCell ref="A50:L50"/>
    <mergeCell ref="M50:O50"/>
    <mergeCell ref="P50:T50"/>
    <mergeCell ref="U50:W50"/>
    <mergeCell ref="X50:AA50"/>
    <mergeCell ref="AB50:AD50"/>
    <mergeCell ref="AG50:AI50"/>
    <mergeCell ref="AJ50:AK50"/>
    <mergeCell ref="AL50:AM50"/>
    <mergeCell ref="AN50:AO50"/>
    <mergeCell ref="AP50:AR50"/>
    <mergeCell ref="AT50:AV50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B51:AD51"/>
    <mergeCell ref="AG51:AI51"/>
    <mergeCell ref="AJ51:AK51"/>
    <mergeCell ref="AL51:AM51"/>
    <mergeCell ref="AN51:AO51"/>
    <mergeCell ref="AP51:AR51"/>
    <mergeCell ref="AT51:AV51"/>
    <mergeCell ref="AW51:AX51"/>
    <mergeCell ref="AY51:AZ51"/>
    <mergeCell ref="BA51:BC51"/>
    <mergeCell ref="BD51:BE51"/>
    <mergeCell ref="BN51:BP51"/>
    <mergeCell ref="A52:L52"/>
    <mergeCell ref="M52:O52"/>
    <mergeCell ref="P52:T52"/>
    <mergeCell ref="U52:W52"/>
    <mergeCell ref="X52:AA52"/>
    <mergeCell ref="AB52:AD52"/>
    <mergeCell ref="AG52:AI52"/>
    <mergeCell ref="AJ52:AK52"/>
    <mergeCell ref="AL52:AM52"/>
    <mergeCell ref="AN52:AO52"/>
    <mergeCell ref="AP52:AR52"/>
    <mergeCell ref="AT52:AV52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B53:AD53"/>
    <mergeCell ref="AG53:AI53"/>
    <mergeCell ref="AJ53:AK53"/>
    <mergeCell ref="AL53:AM53"/>
    <mergeCell ref="AN53:AO53"/>
    <mergeCell ref="AP53:AR53"/>
    <mergeCell ref="AT53:AV53"/>
    <mergeCell ref="AW53:AX53"/>
    <mergeCell ref="AY53:AZ53"/>
    <mergeCell ref="BA53:BC53"/>
    <mergeCell ref="BD53:BE53"/>
    <mergeCell ref="BN53:BP53"/>
    <mergeCell ref="A54:L54"/>
    <mergeCell ref="M54:O54"/>
    <mergeCell ref="P54:T54"/>
    <mergeCell ref="U54:W54"/>
    <mergeCell ref="X54:AA54"/>
    <mergeCell ref="AB54:AD54"/>
    <mergeCell ref="AG54:AI54"/>
    <mergeCell ref="AJ54:AK54"/>
    <mergeCell ref="AL54:AM54"/>
    <mergeCell ref="AN54:AO54"/>
    <mergeCell ref="AP54:AR54"/>
    <mergeCell ref="AT54:AV54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B55:AD55"/>
    <mergeCell ref="AG55:AI55"/>
    <mergeCell ref="AJ55:AK55"/>
    <mergeCell ref="AL55:AM55"/>
    <mergeCell ref="AN55:AO55"/>
    <mergeCell ref="AP55:AR55"/>
    <mergeCell ref="AT55:AV55"/>
    <mergeCell ref="AW55:AX55"/>
    <mergeCell ref="AY55:AZ55"/>
    <mergeCell ref="BA55:BC55"/>
    <mergeCell ref="BD55:BE55"/>
    <mergeCell ref="BN55:BP55"/>
    <mergeCell ref="A56:L56"/>
    <mergeCell ref="M56:O56"/>
    <mergeCell ref="P56:T56"/>
    <mergeCell ref="U56:W56"/>
    <mergeCell ref="X56:AA56"/>
    <mergeCell ref="AB56:AD56"/>
    <mergeCell ref="AG56:AI56"/>
    <mergeCell ref="AJ56:AK56"/>
    <mergeCell ref="AL56:AM56"/>
    <mergeCell ref="AN56:AO56"/>
    <mergeCell ref="AP56:AR56"/>
    <mergeCell ref="AT56:AV56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B57:AD57"/>
    <mergeCell ref="AG57:AI57"/>
    <mergeCell ref="AJ57:AK57"/>
    <mergeCell ref="AL57:AM57"/>
    <mergeCell ref="AN57:AO57"/>
    <mergeCell ref="AP57:AR57"/>
    <mergeCell ref="AT57:AV57"/>
    <mergeCell ref="AW57:AX57"/>
    <mergeCell ref="AY57:AZ57"/>
    <mergeCell ref="BA57:BC57"/>
    <mergeCell ref="BD57:BE57"/>
    <mergeCell ref="BN57:BP57"/>
    <mergeCell ref="A58:L58"/>
    <mergeCell ref="M58:O58"/>
    <mergeCell ref="P58:T58"/>
    <mergeCell ref="U58:W58"/>
    <mergeCell ref="X58:AA58"/>
    <mergeCell ref="AB58:AD58"/>
    <mergeCell ref="AG58:AI58"/>
    <mergeCell ref="AJ58:AK58"/>
    <mergeCell ref="AL58:AM58"/>
    <mergeCell ref="AN58:AO58"/>
    <mergeCell ref="AP58:AR58"/>
    <mergeCell ref="AT58:AV58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B59:AD59"/>
    <mergeCell ref="AG59:AI59"/>
    <mergeCell ref="AJ59:AK59"/>
    <mergeCell ref="AL59:AM59"/>
    <mergeCell ref="AN59:AO59"/>
    <mergeCell ref="AP59:AR59"/>
    <mergeCell ref="AT59:AV59"/>
    <mergeCell ref="AW59:AX59"/>
    <mergeCell ref="AY59:AZ59"/>
    <mergeCell ref="BA59:BC59"/>
    <mergeCell ref="BD59:BE59"/>
    <mergeCell ref="BN59:BP59"/>
    <mergeCell ref="A60:L60"/>
    <mergeCell ref="M60:O60"/>
    <mergeCell ref="P60:T60"/>
    <mergeCell ref="U60:W60"/>
    <mergeCell ref="X60:AA60"/>
    <mergeCell ref="AB60:AD60"/>
    <mergeCell ref="AG60:AI60"/>
    <mergeCell ref="AJ60:AK60"/>
    <mergeCell ref="AL60:AM60"/>
    <mergeCell ref="AN60:AO60"/>
    <mergeCell ref="AP60:AR60"/>
    <mergeCell ref="AT60:AV60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B61:AD61"/>
    <mergeCell ref="AG61:AI61"/>
    <mergeCell ref="AJ61:AK61"/>
    <mergeCell ref="AL61:AM61"/>
    <mergeCell ref="AN61:AO61"/>
    <mergeCell ref="AP61:AR61"/>
    <mergeCell ref="AT61:AV61"/>
    <mergeCell ref="AW61:AX61"/>
    <mergeCell ref="AY61:AZ61"/>
    <mergeCell ref="BA61:BC61"/>
    <mergeCell ref="BD61:BE61"/>
    <mergeCell ref="BN61:BP61"/>
    <mergeCell ref="A62:L62"/>
    <mergeCell ref="M62:O62"/>
    <mergeCell ref="P62:T62"/>
    <mergeCell ref="U62:W62"/>
    <mergeCell ref="X62:AA62"/>
    <mergeCell ref="AB62:AD62"/>
    <mergeCell ref="AG62:AI62"/>
    <mergeCell ref="AJ62:AK62"/>
    <mergeCell ref="AL62:AM62"/>
    <mergeCell ref="AN62:AO62"/>
    <mergeCell ref="AP62:AR62"/>
    <mergeCell ref="AT62:AV62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B63:AD63"/>
    <mergeCell ref="AG63:AI63"/>
    <mergeCell ref="AJ63:AK63"/>
    <mergeCell ref="AL63:AM63"/>
    <mergeCell ref="AN63:AO63"/>
    <mergeCell ref="AP63:AR63"/>
    <mergeCell ref="AT63:AV63"/>
    <mergeCell ref="AW63:AX63"/>
    <mergeCell ref="AY63:AZ63"/>
    <mergeCell ref="BA63:BC63"/>
    <mergeCell ref="BD63:BE63"/>
    <mergeCell ref="BN63:BP63"/>
    <mergeCell ref="A64:L64"/>
    <mergeCell ref="M64:O64"/>
    <mergeCell ref="P64:T64"/>
    <mergeCell ref="U64:W64"/>
    <mergeCell ref="X64:AA64"/>
    <mergeCell ref="AB64:AD64"/>
    <mergeCell ref="AG64:AI64"/>
    <mergeCell ref="AJ64:AK64"/>
    <mergeCell ref="AL64:AM64"/>
    <mergeCell ref="AN64:AO64"/>
    <mergeCell ref="AP64:AR64"/>
    <mergeCell ref="AT64:AV64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B65:AD65"/>
    <mergeCell ref="AG65:AI65"/>
    <mergeCell ref="AJ65:AK65"/>
    <mergeCell ref="AL65:AM65"/>
    <mergeCell ref="AN65:AO65"/>
    <mergeCell ref="AP65:AR65"/>
    <mergeCell ref="AT65:AV65"/>
    <mergeCell ref="AW65:AX65"/>
    <mergeCell ref="AY65:AZ65"/>
    <mergeCell ref="BA65:BC65"/>
    <mergeCell ref="BD65:BE65"/>
    <mergeCell ref="BN65:BP65"/>
    <mergeCell ref="A66:L66"/>
    <mergeCell ref="M66:O66"/>
    <mergeCell ref="P66:T66"/>
    <mergeCell ref="U66:W66"/>
    <mergeCell ref="X66:AA66"/>
    <mergeCell ref="AB66:AD66"/>
    <mergeCell ref="AG66:AI66"/>
    <mergeCell ref="AJ66:AK66"/>
    <mergeCell ref="AL66:AM66"/>
    <mergeCell ref="AN66:AO66"/>
    <mergeCell ref="AP66:AR66"/>
    <mergeCell ref="AT66:AV66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B67:AD67"/>
    <mergeCell ref="AG67:AI67"/>
    <mergeCell ref="AJ67:AK67"/>
    <mergeCell ref="AL67:AM67"/>
    <mergeCell ref="AN67:AO67"/>
    <mergeCell ref="AP67:AR67"/>
    <mergeCell ref="AT67:AV67"/>
    <mergeCell ref="AW67:AX67"/>
    <mergeCell ref="AY67:AZ67"/>
    <mergeCell ref="BA67:BC67"/>
    <mergeCell ref="BD67:BE67"/>
    <mergeCell ref="BN67:BP67"/>
    <mergeCell ref="A68:L68"/>
    <mergeCell ref="M68:BQ68"/>
    <mergeCell ref="A69:BQ69"/>
    <mergeCell ref="A70:L71"/>
    <mergeCell ref="M70:O71"/>
    <mergeCell ref="P70:T71"/>
    <mergeCell ref="U70:AX70"/>
    <mergeCell ref="U71:W71"/>
    <mergeCell ref="X71:AA71"/>
    <mergeCell ref="AB71:AD71"/>
    <mergeCell ref="AG71:AI71"/>
    <mergeCell ref="AJ71:AK71"/>
    <mergeCell ref="AL71:AM71"/>
    <mergeCell ref="AN71:AO71"/>
    <mergeCell ref="AP71:AR71"/>
    <mergeCell ref="AT71:AV71"/>
    <mergeCell ref="AW71:AX71"/>
    <mergeCell ref="AY70:BQ70"/>
    <mergeCell ref="AY71:AZ71"/>
    <mergeCell ref="BA71:BC71"/>
    <mergeCell ref="BD71:BE71"/>
    <mergeCell ref="BN71:BP71"/>
    <mergeCell ref="A72:L72"/>
    <mergeCell ref="M72:O72"/>
    <mergeCell ref="P72:T72"/>
    <mergeCell ref="U72:W72"/>
    <mergeCell ref="X72:AA72"/>
    <mergeCell ref="AB72:AD72"/>
    <mergeCell ref="AG72:AI72"/>
    <mergeCell ref="AJ72:AK72"/>
    <mergeCell ref="AL72:AM72"/>
    <mergeCell ref="AN72:AO72"/>
    <mergeCell ref="AP72:AR72"/>
    <mergeCell ref="AT72:AV72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B73:AD73"/>
    <mergeCell ref="AG73:AI73"/>
    <mergeCell ref="AJ73:AK73"/>
    <mergeCell ref="AL73:AM73"/>
    <mergeCell ref="AN73:AO73"/>
    <mergeCell ref="AP73:AR73"/>
    <mergeCell ref="AT73:AV73"/>
    <mergeCell ref="AW73:AX73"/>
    <mergeCell ref="AY73:AZ73"/>
    <mergeCell ref="BA73:BC73"/>
    <mergeCell ref="BD73:BE73"/>
    <mergeCell ref="BN73:BP73"/>
    <mergeCell ref="A74:L74"/>
    <mergeCell ref="M74:O74"/>
    <mergeCell ref="P74:T74"/>
    <mergeCell ref="U74:W74"/>
    <mergeCell ref="X74:AA74"/>
    <mergeCell ref="AB74:AD74"/>
    <mergeCell ref="AG74:AI74"/>
    <mergeCell ref="AJ74:AK74"/>
    <mergeCell ref="AL74:AM74"/>
    <mergeCell ref="AN74:AO74"/>
    <mergeCell ref="AP74:AR74"/>
    <mergeCell ref="AT74:AV74"/>
    <mergeCell ref="AW74:AX74"/>
    <mergeCell ref="AY74:AZ74"/>
    <mergeCell ref="BA74:BC74"/>
    <mergeCell ref="BD74:BE74"/>
    <mergeCell ref="BN74:BP74"/>
    <mergeCell ref="A75:L75"/>
    <mergeCell ref="M75:O75"/>
    <mergeCell ref="P75:T75"/>
    <mergeCell ref="U75:W75"/>
    <mergeCell ref="X75:AA75"/>
    <mergeCell ref="AB75:AD75"/>
    <mergeCell ref="AG75:AI75"/>
    <mergeCell ref="AJ75:AK75"/>
    <mergeCell ref="AL75:AM75"/>
    <mergeCell ref="AN75:AO75"/>
    <mergeCell ref="AP75:AR75"/>
    <mergeCell ref="AT75:AV75"/>
    <mergeCell ref="AW75:AX75"/>
    <mergeCell ref="AY75:AZ75"/>
    <mergeCell ref="BA75:BC75"/>
    <mergeCell ref="BD75:BE75"/>
    <mergeCell ref="BN75:BP75"/>
    <mergeCell ref="A76:L76"/>
    <mergeCell ref="M76:O76"/>
    <mergeCell ref="P76:T76"/>
    <mergeCell ref="U76:W76"/>
    <mergeCell ref="X76:AA76"/>
    <mergeCell ref="AB76:AD76"/>
    <mergeCell ref="AG76:AI76"/>
    <mergeCell ref="AJ76:AK76"/>
    <mergeCell ref="AL76:AM76"/>
    <mergeCell ref="AN76:AO76"/>
    <mergeCell ref="AP76:AR76"/>
    <mergeCell ref="AT76:AV76"/>
    <mergeCell ref="AW76:AX76"/>
    <mergeCell ref="AY76:AZ76"/>
    <mergeCell ref="BA76:BC76"/>
    <mergeCell ref="BD76:BE76"/>
    <mergeCell ref="BN76:BP76"/>
    <mergeCell ref="A77:L77"/>
    <mergeCell ref="M77:O77"/>
    <mergeCell ref="P77:T77"/>
    <mergeCell ref="U77:W77"/>
    <mergeCell ref="X77:AA77"/>
    <mergeCell ref="AB77:AD77"/>
    <mergeCell ref="AG77:AI77"/>
    <mergeCell ref="AJ77:AK77"/>
    <mergeCell ref="AL77:AM77"/>
    <mergeCell ref="AN77:AO77"/>
    <mergeCell ref="AP77:AR77"/>
    <mergeCell ref="AT77:AV77"/>
    <mergeCell ref="AW77:AX77"/>
    <mergeCell ref="AY77:AZ77"/>
    <mergeCell ref="BA77:BC77"/>
    <mergeCell ref="BD77:BE77"/>
    <mergeCell ref="BN77:BP77"/>
    <mergeCell ref="A78:L78"/>
    <mergeCell ref="M78:O78"/>
    <mergeCell ref="P78:T78"/>
    <mergeCell ref="U78:W78"/>
    <mergeCell ref="X78:AA78"/>
    <mergeCell ref="AB78:AD78"/>
    <mergeCell ref="AG78:AI78"/>
    <mergeCell ref="AJ78:AK78"/>
    <mergeCell ref="AL78:AM78"/>
    <mergeCell ref="AN78:AO78"/>
    <mergeCell ref="AP78:AR78"/>
    <mergeCell ref="AT78:AV78"/>
    <mergeCell ref="AW78:AX78"/>
    <mergeCell ref="AY78:AZ78"/>
    <mergeCell ref="BA78:BC78"/>
    <mergeCell ref="BD78:BE78"/>
    <mergeCell ref="BN78:BP78"/>
    <mergeCell ref="A79:L79"/>
    <mergeCell ref="M79:O79"/>
    <mergeCell ref="P79:T79"/>
    <mergeCell ref="U79:W79"/>
    <mergeCell ref="X79:AA79"/>
    <mergeCell ref="AB79:AD79"/>
    <mergeCell ref="AG79:AI79"/>
    <mergeCell ref="AJ79:AK79"/>
    <mergeCell ref="AL79:AM79"/>
    <mergeCell ref="AN79:AO79"/>
    <mergeCell ref="AP79:AR79"/>
    <mergeCell ref="AT79:AV79"/>
    <mergeCell ref="AW79:AX79"/>
    <mergeCell ref="AY79:AZ79"/>
    <mergeCell ref="BA79:BC79"/>
    <mergeCell ref="BD79:BE79"/>
    <mergeCell ref="BN79:BP79"/>
    <mergeCell ref="A80:L80"/>
    <mergeCell ref="M80:O80"/>
    <mergeCell ref="P80:T80"/>
    <mergeCell ref="U80:W80"/>
    <mergeCell ref="X80:AA80"/>
    <mergeCell ref="AB80:AD80"/>
    <mergeCell ref="AG80:AI80"/>
    <mergeCell ref="AJ80:AK80"/>
    <mergeCell ref="AL80:AM80"/>
    <mergeCell ref="AN80:AO80"/>
    <mergeCell ref="AP80:AR80"/>
    <mergeCell ref="AT80:AV80"/>
    <mergeCell ref="AW80:AX80"/>
    <mergeCell ref="AY80:AZ80"/>
    <mergeCell ref="BA80:BC80"/>
    <mergeCell ref="BD80:BE80"/>
    <mergeCell ref="BN80:BP80"/>
    <mergeCell ref="A81:L81"/>
    <mergeCell ref="M81:O81"/>
    <mergeCell ref="P81:T81"/>
    <mergeCell ref="U81:W81"/>
    <mergeCell ref="X81:AA81"/>
    <mergeCell ref="AB81:AD81"/>
    <mergeCell ref="AG81:AI81"/>
    <mergeCell ref="AJ81:AK81"/>
    <mergeCell ref="AL81:AM81"/>
    <mergeCell ref="AN81:AO81"/>
    <mergeCell ref="AP81:AR81"/>
    <mergeCell ref="AT81:AV81"/>
    <mergeCell ref="AW81:AX81"/>
    <mergeCell ref="AY81:AZ81"/>
    <mergeCell ref="BA81:BC81"/>
    <mergeCell ref="BD81:BE81"/>
    <mergeCell ref="BN81:BP81"/>
    <mergeCell ref="A82:L82"/>
    <mergeCell ref="M82:O82"/>
    <mergeCell ref="P82:T82"/>
    <mergeCell ref="U82:W82"/>
    <mergeCell ref="X82:AA82"/>
    <mergeCell ref="AB82:AD82"/>
    <mergeCell ref="AG82:AI82"/>
    <mergeCell ref="AJ82:AK82"/>
    <mergeCell ref="AL82:AM82"/>
    <mergeCell ref="AN82:AO82"/>
    <mergeCell ref="AP82:AR82"/>
    <mergeCell ref="AT82:AV82"/>
    <mergeCell ref="AW82:AX82"/>
    <mergeCell ref="AY82:AZ82"/>
    <mergeCell ref="BA82:BC82"/>
    <mergeCell ref="BD82:BE82"/>
    <mergeCell ref="BN82:BP82"/>
    <mergeCell ref="A83:L83"/>
    <mergeCell ref="M83:O83"/>
    <mergeCell ref="P83:T83"/>
    <mergeCell ref="U83:W83"/>
    <mergeCell ref="X83:AA83"/>
    <mergeCell ref="AB83:AD83"/>
    <mergeCell ref="AG83:AI83"/>
    <mergeCell ref="AJ83:AK83"/>
    <mergeCell ref="AL83:AM83"/>
    <mergeCell ref="AN83:AO83"/>
    <mergeCell ref="AP83:AR83"/>
    <mergeCell ref="AT83:AV83"/>
    <mergeCell ref="AW83:AX83"/>
    <mergeCell ref="AY83:AZ83"/>
    <mergeCell ref="BA83:BC83"/>
    <mergeCell ref="BD83:BE83"/>
    <mergeCell ref="BN83:BP83"/>
    <mergeCell ref="A84:L84"/>
    <mergeCell ref="M84:O84"/>
    <mergeCell ref="P84:T84"/>
    <mergeCell ref="U84:W84"/>
    <mergeCell ref="X84:AA84"/>
    <mergeCell ref="AB84:AD84"/>
    <mergeCell ref="AG84:AI84"/>
    <mergeCell ref="AJ84:AK84"/>
    <mergeCell ref="AL84:AM84"/>
    <mergeCell ref="AN84:AO84"/>
    <mergeCell ref="AP84:AR84"/>
    <mergeCell ref="AT84:AV84"/>
    <mergeCell ref="AW84:AX84"/>
    <mergeCell ref="AY84:AZ84"/>
    <mergeCell ref="BA84:BC84"/>
    <mergeCell ref="BD84:BE84"/>
    <mergeCell ref="BN84:BP84"/>
    <mergeCell ref="A85:L85"/>
    <mergeCell ref="M85:O85"/>
    <mergeCell ref="P85:T85"/>
    <mergeCell ref="U85:W85"/>
    <mergeCell ref="X85:AA85"/>
    <mergeCell ref="AB85:AD85"/>
    <mergeCell ref="AG85:AI85"/>
    <mergeCell ref="AJ85:AK85"/>
    <mergeCell ref="AL85:AM85"/>
    <mergeCell ref="AN85:AO85"/>
    <mergeCell ref="AP85:AR85"/>
    <mergeCell ref="AT85:AV85"/>
    <mergeCell ref="AW85:AX85"/>
    <mergeCell ref="AY85:AZ85"/>
    <mergeCell ref="BA85:BC85"/>
    <mergeCell ref="BD85:BE85"/>
    <mergeCell ref="BN85:BP85"/>
    <mergeCell ref="A86:L86"/>
    <mergeCell ref="M86:O86"/>
    <mergeCell ref="P86:T86"/>
    <mergeCell ref="U86:W86"/>
    <mergeCell ref="X86:AA86"/>
    <mergeCell ref="AB86:AD86"/>
    <mergeCell ref="AG86:AI86"/>
    <mergeCell ref="AJ86:AK86"/>
    <mergeCell ref="AL86:AM86"/>
    <mergeCell ref="AN86:AO86"/>
    <mergeCell ref="AP86:AR86"/>
    <mergeCell ref="AT86:AV86"/>
    <mergeCell ref="AW86:AX86"/>
    <mergeCell ref="AY86:AZ86"/>
    <mergeCell ref="BA86:BC86"/>
    <mergeCell ref="BD86:BE86"/>
    <mergeCell ref="BN86:BP86"/>
    <mergeCell ref="A87:L87"/>
    <mergeCell ref="M87:O87"/>
    <mergeCell ref="P87:T87"/>
    <mergeCell ref="U87:W87"/>
    <mergeCell ref="X87:AA87"/>
    <mergeCell ref="AB87:AD87"/>
    <mergeCell ref="AG87:AI87"/>
    <mergeCell ref="AJ87:AK87"/>
    <mergeCell ref="AL87:AM87"/>
    <mergeCell ref="AN87:AO87"/>
    <mergeCell ref="AP87:AR87"/>
    <mergeCell ref="AT87:AV87"/>
    <mergeCell ref="AW87:AX87"/>
    <mergeCell ref="AY87:AZ87"/>
    <mergeCell ref="BA87:BC87"/>
    <mergeCell ref="BD87:BE87"/>
    <mergeCell ref="BN87:BP87"/>
    <mergeCell ref="A88:L88"/>
    <mergeCell ref="M88:O88"/>
    <mergeCell ref="P88:T88"/>
    <mergeCell ref="U88:W88"/>
    <mergeCell ref="X88:AA88"/>
    <mergeCell ref="AB88:AD88"/>
    <mergeCell ref="AG88:AI88"/>
    <mergeCell ref="AJ88:AK88"/>
    <mergeCell ref="AL88:AM88"/>
    <mergeCell ref="AN88:AO88"/>
    <mergeCell ref="AP88:AR88"/>
    <mergeCell ref="AT88:AV88"/>
    <mergeCell ref="AW88:AX88"/>
    <mergeCell ref="AY88:AZ88"/>
    <mergeCell ref="BA88:BC88"/>
    <mergeCell ref="BD88:BE88"/>
    <mergeCell ref="BN88:BP88"/>
    <mergeCell ref="A89:L89"/>
    <mergeCell ref="M89:O89"/>
    <mergeCell ref="P89:T89"/>
    <mergeCell ref="U89:W89"/>
    <mergeCell ref="X89:AA89"/>
    <mergeCell ref="AB89:AD89"/>
    <mergeCell ref="AG89:AI89"/>
    <mergeCell ref="AJ89:AK89"/>
    <mergeCell ref="AL89:AM89"/>
    <mergeCell ref="AN89:AO89"/>
    <mergeCell ref="AP89:AR89"/>
    <mergeCell ref="AT89:AV89"/>
    <mergeCell ref="AW89:AX89"/>
    <mergeCell ref="AY89:AZ89"/>
    <mergeCell ref="BA89:BC89"/>
    <mergeCell ref="BD89:BE89"/>
    <mergeCell ref="BN89:BP89"/>
    <mergeCell ref="A90:L90"/>
    <mergeCell ref="M90:O90"/>
    <mergeCell ref="P90:T90"/>
    <mergeCell ref="U90:W90"/>
    <mergeCell ref="X90:AA90"/>
    <mergeCell ref="AB90:AD90"/>
    <mergeCell ref="AG90:AI90"/>
    <mergeCell ref="AJ90:AK90"/>
    <mergeCell ref="AL90:AM90"/>
    <mergeCell ref="AN90:AO90"/>
    <mergeCell ref="AP90:AR90"/>
    <mergeCell ref="AT90:AV90"/>
    <mergeCell ref="AW90:AX90"/>
    <mergeCell ref="AY90:AZ90"/>
    <mergeCell ref="BA90:BC90"/>
    <mergeCell ref="BD90:BE90"/>
    <mergeCell ref="BN90:BP90"/>
    <mergeCell ref="A91:L91"/>
    <mergeCell ref="M91:O91"/>
    <mergeCell ref="P91:T91"/>
    <mergeCell ref="U91:W91"/>
    <mergeCell ref="X91:AA91"/>
    <mergeCell ref="AB91:AD91"/>
    <mergeCell ref="AG91:AI91"/>
    <mergeCell ref="AJ91:AK91"/>
    <mergeCell ref="AL91:AM91"/>
    <mergeCell ref="AN91:AO91"/>
    <mergeCell ref="AP91:AR91"/>
    <mergeCell ref="AT91:AV91"/>
    <mergeCell ref="AW91:AX91"/>
    <mergeCell ref="AY91:AZ91"/>
    <mergeCell ref="BA91:BC91"/>
    <mergeCell ref="BD91:BE91"/>
    <mergeCell ref="BN91:BP91"/>
    <mergeCell ref="A92:L92"/>
    <mergeCell ref="M92:O92"/>
    <mergeCell ref="P92:T92"/>
    <mergeCell ref="U92:W92"/>
    <mergeCell ref="X92:AA92"/>
    <mergeCell ref="AB92:AD92"/>
    <mergeCell ref="AG92:AI92"/>
    <mergeCell ref="AJ92:AK92"/>
    <mergeCell ref="AL92:AM92"/>
    <mergeCell ref="AN92:AO92"/>
    <mergeCell ref="AP92:AR92"/>
    <mergeCell ref="AT92:AV92"/>
    <mergeCell ref="AW92:AX92"/>
    <mergeCell ref="AY92:AZ92"/>
    <mergeCell ref="BA92:BC92"/>
    <mergeCell ref="BD92:BE92"/>
    <mergeCell ref="BN92:BP92"/>
    <mergeCell ref="A93:L93"/>
    <mergeCell ref="M93:O93"/>
    <mergeCell ref="P93:T93"/>
    <mergeCell ref="U93:W93"/>
    <mergeCell ref="X93:AA93"/>
    <mergeCell ref="AB93:AD93"/>
    <mergeCell ref="AG93:AI93"/>
    <mergeCell ref="AJ93:AK93"/>
    <mergeCell ref="AL93:AM93"/>
    <mergeCell ref="AN93:AO93"/>
    <mergeCell ref="AP93:AR93"/>
    <mergeCell ref="AT93:AV93"/>
    <mergeCell ref="AW93:AX93"/>
    <mergeCell ref="AY93:AZ93"/>
    <mergeCell ref="BA93:BC93"/>
    <mergeCell ref="BD93:BE93"/>
    <mergeCell ref="BN93:BP93"/>
    <mergeCell ref="A94:L94"/>
    <mergeCell ref="M94:O94"/>
    <mergeCell ref="P94:T94"/>
    <mergeCell ref="U94:W94"/>
    <mergeCell ref="X94:AA94"/>
    <mergeCell ref="AB94:AD94"/>
    <mergeCell ref="AG94:AI94"/>
    <mergeCell ref="AJ94:AK94"/>
    <mergeCell ref="AL94:AM94"/>
    <mergeCell ref="AN94:AO94"/>
    <mergeCell ref="AP94:AR94"/>
    <mergeCell ref="AT94:AV94"/>
    <mergeCell ref="AW94:AX94"/>
    <mergeCell ref="AY94:AZ94"/>
    <mergeCell ref="BA94:BC94"/>
    <mergeCell ref="BD94:BE94"/>
    <mergeCell ref="BN94:BP94"/>
    <mergeCell ref="A95:L95"/>
    <mergeCell ref="M95:O95"/>
    <mergeCell ref="P95:T95"/>
    <mergeCell ref="U95:W95"/>
    <mergeCell ref="X95:AA95"/>
    <mergeCell ref="AB95:AD95"/>
    <mergeCell ref="AG95:AI95"/>
    <mergeCell ref="AJ95:AK95"/>
    <mergeCell ref="AL95:AM95"/>
    <mergeCell ref="AN95:AO95"/>
    <mergeCell ref="AP95:AR95"/>
    <mergeCell ref="AT95:AV95"/>
    <mergeCell ref="AW95:AX95"/>
    <mergeCell ref="AY95:AZ95"/>
    <mergeCell ref="BA95:BC95"/>
    <mergeCell ref="BD95:BE95"/>
    <mergeCell ref="BN95:BP95"/>
    <mergeCell ref="A96:L96"/>
    <mergeCell ref="M96:O96"/>
    <mergeCell ref="P96:T96"/>
    <mergeCell ref="U96:W96"/>
    <mergeCell ref="X96:AA96"/>
    <mergeCell ref="AB96:AD96"/>
    <mergeCell ref="AG96:AI96"/>
    <mergeCell ref="AJ96:AK96"/>
    <mergeCell ref="AL96:AM96"/>
    <mergeCell ref="AN96:AO96"/>
    <mergeCell ref="AP96:AR96"/>
    <mergeCell ref="AT96:AV96"/>
    <mergeCell ref="AW96:AX96"/>
    <mergeCell ref="AY96:AZ96"/>
    <mergeCell ref="BA96:BC96"/>
    <mergeCell ref="BD96:BE96"/>
    <mergeCell ref="BN96:BP96"/>
    <mergeCell ref="A97:L97"/>
    <mergeCell ref="M97:O97"/>
    <mergeCell ref="P97:T97"/>
    <mergeCell ref="U97:W97"/>
    <mergeCell ref="X97:AA97"/>
    <mergeCell ref="AB97:AD97"/>
    <mergeCell ref="AG97:AI97"/>
    <mergeCell ref="AJ97:AK97"/>
    <mergeCell ref="AL97:AM97"/>
    <mergeCell ref="AN97:AO97"/>
    <mergeCell ref="AP97:AR97"/>
    <mergeCell ref="AT97:AV97"/>
    <mergeCell ref="AW97:AX97"/>
    <mergeCell ref="AY97:AZ97"/>
    <mergeCell ref="BA97:BC97"/>
    <mergeCell ref="BD97:BE97"/>
    <mergeCell ref="BN97:BP97"/>
    <mergeCell ref="A98:L98"/>
    <mergeCell ref="M98:O98"/>
    <mergeCell ref="P98:T98"/>
    <mergeCell ref="U98:W98"/>
    <mergeCell ref="X98:AA98"/>
    <mergeCell ref="AB98:AD98"/>
    <mergeCell ref="AG98:AI98"/>
    <mergeCell ref="AJ98:AK98"/>
    <mergeCell ref="AL98:AM98"/>
    <mergeCell ref="AN98:AO98"/>
    <mergeCell ref="AP98:AR98"/>
    <mergeCell ref="AT98:AV98"/>
    <mergeCell ref="AW98:AX98"/>
    <mergeCell ref="AY98:AZ98"/>
    <mergeCell ref="BA98:BC98"/>
    <mergeCell ref="BD98:BE98"/>
    <mergeCell ref="BN98:BP98"/>
    <mergeCell ref="A99:L99"/>
    <mergeCell ref="M99:O99"/>
    <mergeCell ref="P99:T99"/>
    <mergeCell ref="U99:W99"/>
    <mergeCell ref="X99:AA99"/>
    <mergeCell ref="AB99:AD99"/>
    <mergeCell ref="AG99:AI99"/>
    <mergeCell ref="AJ99:AK99"/>
    <mergeCell ref="AL99:AM99"/>
    <mergeCell ref="AN99:AO99"/>
    <mergeCell ref="AP99:AR99"/>
    <mergeCell ref="AT99:AV99"/>
    <mergeCell ref="AW99:AX99"/>
    <mergeCell ref="AY99:AZ99"/>
    <mergeCell ref="BA99:BC99"/>
    <mergeCell ref="BD99:BE99"/>
    <mergeCell ref="BN99:BP99"/>
    <mergeCell ref="A100:L100"/>
    <mergeCell ref="M100:O100"/>
    <mergeCell ref="P100:T100"/>
    <mergeCell ref="U100:W100"/>
    <mergeCell ref="X100:AA100"/>
    <mergeCell ref="AB100:AD100"/>
    <mergeCell ref="AG100:AI100"/>
    <mergeCell ref="AJ100:AK100"/>
    <mergeCell ref="AL100:AM100"/>
    <mergeCell ref="AN100:AO100"/>
    <mergeCell ref="AP100:AR100"/>
    <mergeCell ref="AT100:AV100"/>
    <mergeCell ref="AW100:AX100"/>
    <mergeCell ref="AY100:AZ100"/>
    <mergeCell ref="BA100:BC100"/>
    <mergeCell ref="BD100:BE100"/>
    <mergeCell ref="BN100:BP100"/>
    <mergeCell ref="A101:L101"/>
    <mergeCell ref="M101:O101"/>
    <mergeCell ref="P101:T101"/>
    <mergeCell ref="U101:W101"/>
    <mergeCell ref="X101:AA101"/>
    <mergeCell ref="AB101:AD101"/>
    <mergeCell ref="AG101:AI101"/>
    <mergeCell ref="AJ101:AK101"/>
    <mergeCell ref="AL101:AM101"/>
    <mergeCell ref="AN101:AO101"/>
    <mergeCell ref="AP101:AR101"/>
    <mergeCell ref="AT101:AV101"/>
    <mergeCell ref="AW101:AX101"/>
    <mergeCell ref="AY101:AZ101"/>
    <mergeCell ref="BA101:BC101"/>
    <mergeCell ref="BD101:BE101"/>
    <mergeCell ref="BN101:BP101"/>
    <mergeCell ref="A102:L102"/>
    <mergeCell ref="M102:O102"/>
    <mergeCell ref="P102:T102"/>
    <mergeCell ref="U102:W102"/>
    <mergeCell ref="X102:AA102"/>
    <mergeCell ref="AB102:AD102"/>
    <mergeCell ref="AG102:AI102"/>
    <mergeCell ref="AJ102:AK102"/>
    <mergeCell ref="AL102:AM102"/>
    <mergeCell ref="AN102:AO102"/>
    <mergeCell ref="AP102:AR102"/>
    <mergeCell ref="AT102:AV102"/>
    <mergeCell ref="AW102:AX102"/>
    <mergeCell ref="AY102:AZ102"/>
    <mergeCell ref="BA102:BC102"/>
    <mergeCell ref="BD102:BE102"/>
    <mergeCell ref="BN102:BP102"/>
    <mergeCell ref="A103:L103"/>
    <mergeCell ref="M103:O103"/>
    <mergeCell ref="P103:T103"/>
    <mergeCell ref="U103:W103"/>
    <mergeCell ref="X103:AA103"/>
    <mergeCell ref="AB103:AD103"/>
    <mergeCell ref="AG103:AI103"/>
    <mergeCell ref="AJ103:AK103"/>
    <mergeCell ref="AL103:AM103"/>
    <mergeCell ref="AN103:AO103"/>
    <mergeCell ref="AP103:AR103"/>
    <mergeCell ref="AT103:AV103"/>
    <mergeCell ref="AW103:AX103"/>
    <mergeCell ref="AY103:AZ103"/>
    <mergeCell ref="BA103:BC103"/>
    <mergeCell ref="BD103:BE103"/>
    <mergeCell ref="BN103:BP103"/>
    <mergeCell ref="A104:L104"/>
    <mergeCell ref="M104:O104"/>
    <mergeCell ref="P104:T104"/>
    <mergeCell ref="U104:W104"/>
    <mergeCell ref="X104:AA104"/>
    <mergeCell ref="AB104:AD104"/>
    <mergeCell ref="AG104:AI104"/>
    <mergeCell ref="AJ104:AK104"/>
    <mergeCell ref="AL104:AM104"/>
    <mergeCell ref="AN104:AO104"/>
    <mergeCell ref="AP104:AR104"/>
    <mergeCell ref="AT104:AV104"/>
    <mergeCell ref="AW104:AX104"/>
    <mergeCell ref="AY104:AZ104"/>
    <mergeCell ref="BA104:BC104"/>
    <mergeCell ref="BD104:BE104"/>
    <mergeCell ref="BN104:BP104"/>
    <mergeCell ref="A105:L105"/>
    <mergeCell ref="M105:O105"/>
    <mergeCell ref="P105:T105"/>
    <mergeCell ref="U105:W105"/>
    <mergeCell ref="X105:AA105"/>
    <mergeCell ref="AB105:AD105"/>
    <mergeCell ref="AG105:AI105"/>
    <mergeCell ref="AJ105:AK105"/>
    <mergeCell ref="AL105:AM105"/>
    <mergeCell ref="AN105:AO105"/>
    <mergeCell ref="AP105:AR105"/>
    <mergeCell ref="AT105:AV105"/>
    <mergeCell ref="AW105:AX105"/>
    <mergeCell ref="AY105:AZ105"/>
    <mergeCell ref="BA105:BC105"/>
    <mergeCell ref="BD105:BE105"/>
    <mergeCell ref="BN105:BP105"/>
    <mergeCell ref="A106:L106"/>
    <mergeCell ref="M106:O106"/>
    <mergeCell ref="P106:T106"/>
    <mergeCell ref="U106:W106"/>
    <mergeCell ref="X106:AA106"/>
    <mergeCell ref="AB106:AD106"/>
    <mergeCell ref="AG106:AI106"/>
    <mergeCell ref="AJ106:AK106"/>
    <mergeCell ref="AL106:AM106"/>
    <mergeCell ref="AN106:AO106"/>
    <mergeCell ref="AP106:AR106"/>
    <mergeCell ref="AT106:AV106"/>
    <mergeCell ref="AW106:AX106"/>
    <mergeCell ref="AY106:AZ106"/>
    <mergeCell ref="BA106:BC106"/>
    <mergeCell ref="BD106:BE106"/>
    <mergeCell ref="BN106:BP106"/>
    <mergeCell ref="A107:L107"/>
    <mergeCell ref="M107:O107"/>
    <mergeCell ref="P107:T107"/>
    <mergeCell ref="U107:W107"/>
    <mergeCell ref="X107:AA107"/>
    <mergeCell ref="AB107:AD107"/>
    <mergeCell ref="AG107:AI107"/>
    <mergeCell ref="AJ107:AK107"/>
    <mergeCell ref="AL107:AM107"/>
    <mergeCell ref="AN107:AO107"/>
    <mergeCell ref="AP107:AR107"/>
    <mergeCell ref="AT107:AV107"/>
    <mergeCell ref="AW107:AX107"/>
    <mergeCell ref="AY107:AZ107"/>
    <mergeCell ref="BA107:BC107"/>
    <mergeCell ref="BD107:BE107"/>
    <mergeCell ref="BN107:BP107"/>
    <mergeCell ref="A108:L108"/>
    <mergeCell ref="M108:O108"/>
    <mergeCell ref="P108:T108"/>
    <mergeCell ref="U108:W108"/>
    <mergeCell ref="X108:AA108"/>
    <mergeCell ref="AB108:AD108"/>
    <mergeCell ref="AG108:AI108"/>
    <mergeCell ref="AJ108:AK108"/>
    <mergeCell ref="AL108:AM108"/>
    <mergeCell ref="AN108:AO108"/>
    <mergeCell ref="AP108:AR108"/>
    <mergeCell ref="AT108:AV108"/>
    <mergeCell ref="AW108:AX108"/>
    <mergeCell ref="AY108:AZ108"/>
    <mergeCell ref="BA108:BC108"/>
    <mergeCell ref="BD108:BE108"/>
    <mergeCell ref="BN108:BP108"/>
    <mergeCell ref="A109:L109"/>
    <mergeCell ref="M109:O109"/>
    <mergeCell ref="P109:T109"/>
    <mergeCell ref="U109:W109"/>
    <mergeCell ref="X109:AA109"/>
    <mergeCell ref="AB109:AD109"/>
    <mergeCell ref="AG109:AI109"/>
    <mergeCell ref="AJ109:AK109"/>
    <mergeCell ref="AL109:AM109"/>
    <mergeCell ref="AN109:AO109"/>
    <mergeCell ref="AP109:AR109"/>
    <mergeCell ref="AT109:AV109"/>
    <mergeCell ref="AW109:AX109"/>
    <mergeCell ref="AY109:AZ109"/>
    <mergeCell ref="BA109:BC109"/>
    <mergeCell ref="BD109:BE109"/>
    <mergeCell ref="BN109:BP109"/>
    <mergeCell ref="A110:L110"/>
    <mergeCell ref="M110:O110"/>
    <mergeCell ref="P110:T110"/>
    <mergeCell ref="U110:W110"/>
    <mergeCell ref="X110:AA110"/>
    <mergeCell ref="AB110:AD110"/>
    <mergeCell ref="AG110:AI110"/>
    <mergeCell ref="AJ110:AK110"/>
    <mergeCell ref="AL110:AM110"/>
    <mergeCell ref="AN110:AO110"/>
    <mergeCell ref="AP110:AR110"/>
    <mergeCell ref="AT110:AV110"/>
    <mergeCell ref="AW110:AX110"/>
    <mergeCell ref="AY110:AZ110"/>
    <mergeCell ref="BA110:BC110"/>
    <mergeCell ref="BD110:BE110"/>
    <mergeCell ref="BN110:BP110"/>
    <mergeCell ref="A111:L111"/>
    <mergeCell ref="M111:O111"/>
    <mergeCell ref="P111:T111"/>
    <mergeCell ref="U111:W111"/>
    <mergeCell ref="X111:AA111"/>
    <mergeCell ref="AB111:AD111"/>
    <mergeCell ref="AG111:AI111"/>
    <mergeCell ref="AJ111:AK111"/>
    <mergeCell ref="AL111:AM111"/>
    <mergeCell ref="AN111:AO111"/>
    <mergeCell ref="AP111:AR111"/>
    <mergeCell ref="AT111:AV111"/>
    <mergeCell ref="AW111:AX111"/>
    <mergeCell ref="AY111:AZ111"/>
    <mergeCell ref="BA111:BC111"/>
    <mergeCell ref="BD111:BE111"/>
    <mergeCell ref="BN111:BP111"/>
    <mergeCell ref="A112:L112"/>
    <mergeCell ref="M112:O112"/>
    <mergeCell ref="P112:T112"/>
    <mergeCell ref="U112:W112"/>
    <mergeCell ref="X112:AA112"/>
    <mergeCell ref="AB112:AD112"/>
    <mergeCell ref="AG112:AI112"/>
    <mergeCell ref="AJ112:AK112"/>
    <mergeCell ref="AL112:AM112"/>
    <mergeCell ref="AN112:AO112"/>
    <mergeCell ref="AP112:AR112"/>
    <mergeCell ref="AT112:AV112"/>
    <mergeCell ref="AW112:AX112"/>
    <mergeCell ref="AY112:AZ112"/>
    <mergeCell ref="BA112:BC112"/>
    <mergeCell ref="BD112:BE112"/>
    <mergeCell ref="BN112:BP112"/>
    <mergeCell ref="A113:L113"/>
    <mergeCell ref="M113:O113"/>
    <mergeCell ref="P113:T113"/>
    <mergeCell ref="U113:W113"/>
    <mergeCell ref="X113:AA113"/>
    <mergeCell ref="AB113:AD113"/>
    <mergeCell ref="AG113:AI113"/>
    <mergeCell ref="AJ113:AK113"/>
    <mergeCell ref="AL113:AM113"/>
    <mergeCell ref="AN113:AO113"/>
    <mergeCell ref="AP113:AR113"/>
    <mergeCell ref="AT113:AV113"/>
    <mergeCell ref="AW113:AX113"/>
    <mergeCell ref="AY113:AZ113"/>
    <mergeCell ref="BA113:BC113"/>
    <mergeCell ref="BD113:BE113"/>
    <mergeCell ref="BN113:BP113"/>
    <mergeCell ref="A114:L114"/>
    <mergeCell ref="M114:O114"/>
    <mergeCell ref="P114:T114"/>
    <mergeCell ref="U114:W114"/>
    <mergeCell ref="X114:AA114"/>
    <mergeCell ref="AB114:AD114"/>
    <mergeCell ref="AG114:AI114"/>
    <mergeCell ref="AJ114:AK114"/>
    <mergeCell ref="AL114:AM114"/>
    <mergeCell ref="AN114:AO114"/>
    <mergeCell ref="AP114:AR114"/>
    <mergeCell ref="AT114:AV114"/>
    <mergeCell ref="AW114:AX114"/>
    <mergeCell ref="AY114:AZ114"/>
    <mergeCell ref="BA114:BC114"/>
    <mergeCell ref="BD114:BE114"/>
    <mergeCell ref="BN114:BP114"/>
    <mergeCell ref="A115:L115"/>
    <mergeCell ref="M115:O115"/>
    <mergeCell ref="P115:T115"/>
    <mergeCell ref="U115:W115"/>
    <mergeCell ref="X115:AA115"/>
    <mergeCell ref="AB115:AD115"/>
    <mergeCell ref="AG115:AI115"/>
    <mergeCell ref="AJ115:AK115"/>
    <mergeCell ref="AL115:AM115"/>
    <mergeCell ref="AN115:AO115"/>
    <mergeCell ref="AP115:AR115"/>
    <mergeCell ref="AT115:AV115"/>
    <mergeCell ref="AW115:AX115"/>
    <mergeCell ref="AY115:AZ115"/>
    <mergeCell ref="BA115:BC115"/>
    <mergeCell ref="BD115:BE115"/>
    <mergeCell ref="BN115:BP115"/>
    <mergeCell ref="A116:L116"/>
    <mergeCell ref="M116:O116"/>
    <mergeCell ref="P116:T116"/>
    <mergeCell ref="U116:W116"/>
    <mergeCell ref="X116:AA116"/>
    <mergeCell ref="AB116:AD116"/>
    <mergeCell ref="AG116:AI116"/>
    <mergeCell ref="AJ116:AK116"/>
    <mergeCell ref="AL116:AM116"/>
    <mergeCell ref="AN116:AO116"/>
    <mergeCell ref="AP116:AR116"/>
    <mergeCell ref="AT116:AV116"/>
    <mergeCell ref="AW116:AX116"/>
    <mergeCell ref="AY116:AZ116"/>
    <mergeCell ref="BA116:BC116"/>
    <mergeCell ref="BD116:BE116"/>
    <mergeCell ref="BN116:BP116"/>
    <mergeCell ref="A117:L117"/>
    <mergeCell ref="M117:O117"/>
    <mergeCell ref="P117:T117"/>
    <mergeCell ref="U117:W117"/>
    <mergeCell ref="X117:AA117"/>
    <mergeCell ref="AB117:AD117"/>
    <mergeCell ref="AG117:AI117"/>
    <mergeCell ref="AJ117:AK117"/>
    <mergeCell ref="AL117:AM117"/>
    <mergeCell ref="AN117:AO117"/>
    <mergeCell ref="AP117:AR117"/>
    <mergeCell ref="AT117:AV117"/>
    <mergeCell ref="AW117:AX117"/>
    <mergeCell ref="AY117:AZ117"/>
    <mergeCell ref="BA117:BC117"/>
    <mergeCell ref="BD117:BE117"/>
    <mergeCell ref="BN117:BP117"/>
    <mergeCell ref="A118:L118"/>
    <mergeCell ref="M118:O118"/>
    <mergeCell ref="P118:T118"/>
    <mergeCell ref="U118:W118"/>
    <mergeCell ref="X118:AA118"/>
    <mergeCell ref="AB118:AD118"/>
    <mergeCell ref="AG118:AI118"/>
    <mergeCell ref="AJ118:AK118"/>
    <mergeCell ref="AL118:AM118"/>
    <mergeCell ref="AN118:AO118"/>
    <mergeCell ref="AP118:AR118"/>
    <mergeCell ref="AT118:AV118"/>
    <mergeCell ref="AW118:AX118"/>
    <mergeCell ref="AY118:AZ118"/>
    <mergeCell ref="BA118:BC118"/>
    <mergeCell ref="BD118:BE118"/>
    <mergeCell ref="BN118:BP118"/>
    <mergeCell ref="A119:L119"/>
    <mergeCell ref="M119:O119"/>
    <mergeCell ref="P119:T119"/>
    <mergeCell ref="U119:W119"/>
    <mergeCell ref="X119:AA119"/>
    <mergeCell ref="AB119:AD119"/>
    <mergeCell ref="AG119:AI119"/>
    <mergeCell ref="AJ119:AK119"/>
    <mergeCell ref="AL119:AM119"/>
    <mergeCell ref="AN119:AO119"/>
    <mergeCell ref="AP119:AR119"/>
    <mergeCell ref="AT119:AV119"/>
    <mergeCell ref="AW119:AX119"/>
    <mergeCell ref="AY119:AZ119"/>
    <mergeCell ref="BA119:BC119"/>
    <mergeCell ref="BD119:BE119"/>
    <mergeCell ref="BN119:BP119"/>
    <mergeCell ref="A120:L120"/>
    <mergeCell ref="M120:O120"/>
    <mergeCell ref="P120:T120"/>
    <mergeCell ref="U120:W120"/>
    <mergeCell ref="X120:AA120"/>
    <mergeCell ref="AB120:AD120"/>
    <mergeCell ref="AG120:AI120"/>
    <mergeCell ref="AJ120:AK120"/>
    <mergeCell ref="AL120:AM120"/>
    <mergeCell ref="AN120:AO120"/>
    <mergeCell ref="AP120:AR120"/>
    <mergeCell ref="AT120:AV120"/>
    <mergeCell ref="AW120:AX120"/>
    <mergeCell ref="AY120:AZ120"/>
    <mergeCell ref="BA120:BC120"/>
    <mergeCell ref="BD120:BE120"/>
    <mergeCell ref="BN120:BP120"/>
    <mergeCell ref="A121:L121"/>
    <mergeCell ref="M121:O121"/>
    <mergeCell ref="P121:T121"/>
    <mergeCell ref="U121:W121"/>
    <mergeCell ref="X121:AA121"/>
    <mergeCell ref="AB121:AD121"/>
    <mergeCell ref="AG121:AI121"/>
    <mergeCell ref="AJ121:AK121"/>
    <mergeCell ref="AL121:AM121"/>
    <mergeCell ref="AN121:AO121"/>
    <mergeCell ref="AP121:AR121"/>
    <mergeCell ref="AT121:AV121"/>
    <mergeCell ref="AW121:AX121"/>
    <mergeCell ref="AY121:AZ121"/>
    <mergeCell ref="BA121:BC121"/>
    <mergeCell ref="BD121:BE121"/>
    <mergeCell ref="BN121:BP121"/>
    <mergeCell ref="A122:L122"/>
    <mergeCell ref="M122:O122"/>
    <mergeCell ref="P122:T122"/>
    <mergeCell ref="U122:W122"/>
    <mergeCell ref="X122:AA122"/>
    <mergeCell ref="AB122:AD122"/>
    <mergeCell ref="AG122:AI122"/>
    <mergeCell ref="AJ122:AK122"/>
    <mergeCell ref="AL122:AM122"/>
    <mergeCell ref="AN122:AO122"/>
    <mergeCell ref="AP122:AR122"/>
    <mergeCell ref="AT122:AV122"/>
    <mergeCell ref="AW122:AX122"/>
    <mergeCell ref="AY122:AZ122"/>
    <mergeCell ref="BA122:BC122"/>
    <mergeCell ref="BD122:BE122"/>
    <mergeCell ref="BN122:BP122"/>
    <mergeCell ref="A123:L123"/>
    <mergeCell ref="M123:O123"/>
    <mergeCell ref="P123:T123"/>
    <mergeCell ref="U123:W123"/>
    <mergeCell ref="X123:AA123"/>
    <mergeCell ref="AB123:AD123"/>
    <mergeCell ref="AG123:AI123"/>
    <mergeCell ref="AJ123:AK123"/>
    <mergeCell ref="AL123:AM123"/>
    <mergeCell ref="AN123:AO123"/>
    <mergeCell ref="AP123:AR123"/>
    <mergeCell ref="AT123:AV123"/>
    <mergeCell ref="AW123:AX123"/>
    <mergeCell ref="AY123:AZ123"/>
    <mergeCell ref="BA123:BC123"/>
    <mergeCell ref="BD123:BE123"/>
    <mergeCell ref="BN123:BP123"/>
    <mergeCell ref="A124:L124"/>
    <mergeCell ref="M124:O124"/>
    <mergeCell ref="P124:T124"/>
    <mergeCell ref="U124:W124"/>
    <mergeCell ref="X124:AA124"/>
    <mergeCell ref="AB124:AD124"/>
    <mergeCell ref="AG124:AI124"/>
    <mergeCell ref="AJ124:AK124"/>
    <mergeCell ref="AL124:AM124"/>
    <mergeCell ref="AN124:AO124"/>
    <mergeCell ref="AP124:AR124"/>
    <mergeCell ref="AT124:AV124"/>
    <mergeCell ref="AW124:AX124"/>
    <mergeCell ref="AY124:AZ124"/>
    <mergeCell ref="BA124:BC124"/>
    <mergeCell ref="BD124:BE124"/>
    <mergeCell ref="BN124:BP124"/>
    <mergeCell ref="A125:L125"/>
    <mergeCell ref="M125:O125"/>
    <mergeCell ref="P125:T125"/>
    <mergeCell ref="U125:W125"/>
    <mergeCell ref="X125:AA125"/>
    <mergeCell ref="AB125:AD125"/>
    <mergeCell ref="AG125:AI125"/>
    <mergeCell ref="AJ125:AK125"/>
    <mergeCell ref="AL125:AM125"/>
    <mergeCell ref="AN125:AO125"/>
    <mergeCell ref="AP125:AR125"/>
    <mergeCell ref="AT125:AV125"/>
    <mergeCell ref="AW125:AX125"/>
    <mergeCell ref="AY125:AZ125"/>
    <mergeCell ref="BA125:BC125"/>
    <mergeCell ref="BD125:BE125"/>
    <mergeCell ref="BN125:BP125"/>
    <mergeCell ref="A126:L126"/>
    <mergeCell ref="M126:O126"/>
    <mergeCell ref="P126:T126"/>
    <mergeCell ref="U126:W126"/>
    <mergeCell ref="X126:AA126"/>
    <mergeCell ref="AB126:AD126"/>
    <mergeCell ref="AG126:AI126"/>
    <mergeCell ref="AJ126:AK126"/>
    <mergeCell ref="AL126:AM126"/>
    <mergeCell ref="AN126:AO126"/>
    <mergeCell ref="AP126:AR126"/>
    <mergeCell ref="AT126:AV126"/>
    <mergeCell ref="AW126:AX126"/>
    <mergeCell ref="AY126:AZ126"/>
    <mergeCell ref="BA126:BC126"/>
    <mergeCell ref="BD126:BE126"/>
    <mergeCell ref="BN126:BP126"/>
    <mergeCell ref="A127:L127"/>
    <mergeCell ref="M127:O127"/>
    <mergeCell ref="P127:T127"/>
    <mergeCell ref="U127:W127"/>
    <mergeCell ref="X127:AA127"/>
    <mergeCell ref="AB127:AD127"/>
    <mergeCell ref="AG127:AI127"/>
    <mergeCell ref="AJ127:AK127"/>
    <mergeCell ref="AL127:AM127"/>
    <mergeCell ref="AN127:AO127"/>
    <mergeCell ref="AP127:AR127"/>
    <mergeCell ref="AT127:AV127"/>
    <mergeCell ref="AW127:AX127"/>
    <mergeCell ref="AY127:AZ127"/>
    <mergeCell ref="BA127:BC127"/>
    <mergeCell ref="BD127:BE127"/>
    <mergeCell ref="BN127:BP127"/>
    <mergeCell ref="A128:L128"/>
    <mergeCell ref="M128:O128"/>
    <mergeCell ref="P128:T128"/>
    <mergeCell ref="U128:W128"/>
    <mergeCell ref="X128:AA128"/>
    <mergeCell ref="AB128:AD128"/>
    <mergeCell ref="AG128:AI128"/>
    <mergeCell ref="AJ128:AK128"/>
    <mergeCell ref="AL128:AM128"/>
    <mergeCell ref="AN128:AO128"/>
    <mergeCell ref="AP128:AR128"/>
    <mergeCell ref="AT128:AV128"/>
    <mergeCell ref="AW128:AX128"/>
    <mergeCell ref="AY128:AZ128"/>
    <mergeCell ref="BA128:BC128"/>
    <mergeCell ref="BD128:BE128"/>
    <mergeCell ref="BN128:BP128"/>
    <mergeCell ref="A129:L129"/>
    <mergeCell ref="M129:O129"/>
    <mergeCell ref="P129:T129"/>
    <mergeCell ref="U129:W129"/>
    <mergeCell ref="X129:AA129"/>
    <mergeCell ref="AB129:AD129"/>
    <mergeCell ref="AG129:AI129"/>
    <mergeCell ref="AJ129:AK129"/>
    <mergeCell ref="AL129:AM129"/>
    <mergeCell ref="AN129:AO129"/>
    <mergeCell ref="AP129:AR129"/>
    <mergeCell ref="AT129:AV129"/>
    <mergeCell ref="AW129:AX129"/>
    <mergeCell ref="AY129:AZ129"/>
    <mergeCell ref="BA129:BC129"/>
    <mergeCell ref="BD129:BE129"/>
    <mergeCell ref="BN129:BP129"/>
    <mergeCell ref="A130:L130"/>
    <mergeCell ref="M130:O130"/>
    <mergeCell ref="P130:T130"/>
    <mergeCell ref="U130:W130"/>
    <mergeCell ref="X130:AA130"/>
    <mergeCell ref="AB130:AD130"/>
    <mergeCell ref="AG130:AI130"/>
    <mergeCell ref="AJ130:AK130"/>
    <mergeCell ref="AL130:AM130"/>
    <mergeCell ref="AN130:AO130"/>
    <mergeCell ref="AP130:AR130"/>
    <mergeCell ref="AT130:AV130"/>
    <mergeCell ref="AW130:AX130"/>
    <mergeCell ref="AY130:AZ130"/>
    <mergeCell ref="BA130:BC130"/>
    <mergeCell ref="BD130:BE130"/>
    <mergeCell ref="BN130:BP130"/>
    <mergeCell ref="A131:L131"/>
    <mergeCell ref="M131:O131"/>
    <mergeCell ref="P131:T131"/>
    <mergeCell ref="U131:W131"/>
    <mergeCell ref="X131:AA131"/>
    <mergeCell ref="AB131:AD131"/>
    <mergeCell ref="AG131:AI131"/>
    <mergeCell ref="AJ131:AK131"/>
    <mergeCell ref="AL131:AM131"/>
    <mergeCell ref="AN131:AO131"/>
    <mergeCell ref="AP131:AR131"/>
    <mergeCell ref="AT131:AV131"/>
    <mergeCell ref="AW131:AX131"/>
    <mergeCell ref="AY131:AZ131"/>
    <mergeCell ref="BA131:BC131"/>
    <mergeCell ref="BD131:BE131"/>
    <mergeCell ref="BN131:BP131"/>
    <mergeCell ref="A132:L132"/>
    <mergeCell ref="M132:O132"/>
    <mergeCell ref="P132:T132"/>
    <mergeCell ref="U132:W132"/>
    <mergeCell ref="X132:AA132"/>
    <mergeCell ref="AB132:AD132"/>
    <mergeCell ref="AG132:AI132"/>
    <mergeCell ref="AJ132:AK132"/>
    <mergeCell ref="AL132:AM132"/>
    <mergeCell ref="AN132:AO132"/>
    <mergeCell ref="AP132:AR132"/>
    <mergeCell ref="AT132:AV132"/>
    <mergeCell ref="AW132:AX132"/>
    <mergeCell ref="AY132:AZ132"/>
    <mergeCell ref="BA132:BC132"/>
    <mergeCell ref="BD132:BE132"/>
    <mergeCell ref="BN132:BP132"/>
    <mergeCell ref="A133:L133"/>
    <mergeCell ref="M133:O133"/>
    <mergeCell ref="P133:T133"/>
    <mergeCell ref="U133:W133"/>
    <mergeCell ref="X133:AA133"/>
    <mergeCell ref="AB133:AD133"/>
    <mergeCell ref="AG133:AI133"/>
    <mergeCell ref="AJ133:AK133"/>
    <mergeCell ref="AL133:AM133"/>
    <mergeCell ref="AN133:AO133"/>
    <mergeCell ref="AP133:AR133"/>
    <mergeCell ref="AT133:AV133"/>
    <mergeCell ref="AW133:AX133"/>
    <mergeCell ref="AY133:AZ133"/>
    <mergeCell ref="BA133:BC133"/>
    <mergeCell ref="BD133:BE133"/>
    <mergeCell ref="BN133:BP133"/>
    <mergeCell ref="A134:L134"/>
    <mergeCell ref="M134:O134"/>
    <mergeCell ref="P134:T134"/>
    <mergeCell ref="U134:W134"/>
    <mergeCell ref="X134:AA134"/>
    <mergeCell ref="AB134:AD134"/>
    <mergeCell ref="AG134:AI134"/>
    <mergeCell ref="AJ134:AK134"/>
    <mergeCell ref="AL134:AM134"/>
    <mergeCell ref="AN134:AO134"/>
    <mergeCell ref="AP134:AR134"/>
    <mergeCell ref="AT134:AV134"/>
    <mergeCell ref="AW134:AX134"/>
    <mergeCell ref="AY134:AZ134"/>
    <mergeCell ref="BA134:BC134"/>
    <mergeCell ref="BD134:BE134"/>
    <mergeCell ref="BN134:BP134"/>
    <mergeCell ref="A135:L135"/>
    <mergeCell ref="M135:O135"/>
    <mergeCell ref="P135:T135"/>
    <mergeCell ref="U135:W135"/>
    <mergeCell ref="X135:AA135"/>
    <mergeCell ref="AB135:AD135"/>
    <mergeCell ref="AG135:AI135"/>
    <mergeCell ref="AJ135:AK135"/>
    <mergeCell ref="AL135:AM135"/>
    <mergeCell ref="AN135:AO135"/>
    <mergeCell ref="AP135:AR135"/>
    <mergeCell ref="AT135:AV135"/>
    <mergeCell ref="AW135:AX135"/>
    <mergeCell ref="AY135:AZ135"/>
    <mergeCell ref="BA135:BC135"/>
    <mergeCell ref="BD135:BE135"/>
    <mergeCell ref="BN135:BP135"/>
    <mergeCell ref="A136:L136"/>
    <mergeCell ref="M136:O136"/>
    <mergeCell ref="P136:T136"/>
    <mergeCell ref="U136:W136"/>
    <mergeCell ref="X136:AA136"/>
    <mergeCell ref="AB136:AD136"/>
    <mergeCell ref="AG136:AI136"/>
    <mergeCell ref="AJ136:AK136"/>
    <mergeCell ref="AL136:AM136"/>
    <mergeCell ref="AN136:AO136"/>
    <mergeCell ref="AP136:AR136"/>
    <mergeCell ref="AT136:AV136"/>
    <mergeCell ref="AW136:AX136"/>
    <mergeCell ref="AY136:AZ136"/>
    <mergeCell ref="BA136:BC136"/>
    <mergeCell ref="BD136:BE136"/>
    <mergeCell ref="BN136:BP136"/>
    <mergeCell ref="A137:L137"/>
    <mergeCell ref="M137:O137"/>
    <mergeCell ref="P137:T137"/>
    <mergeCell ref="U137:W137"/>
    <mergeCell ref="X137:AA137"/>
    <mergeCell ref="AB137:AD137"/>
    <mergeCell ref="AG137:AI137"/>
    <mergeCell ref="AJ137:AK137"/>
    <mergeCell ref="AL137:AM137"/>
    <mergeCell ref="AN137:AO137"/>
    <mergeCell ref="AP137:AR137"/>
    <mergeCell ref="AT137:AV137"/>
    <mergeCell ref="AW137:AX137"/>
    <mergeCell ref="AY137:AZ137"/>
    <mergeCell ref="BA137:BC137"/>
    <mergeCell ref="BD137:BE137"/>
    <mergeCell ref="BN137:BP137"/>
    <mergeCell ref="A138:L138"/>
    <mergeCell ref="M138:O138"/>
    <mergeCell ref="P138:T138"/>
    <mergeCell ref="U138:W138"/>
    <mergeCell ref="X138:AA138"/>
    <mergeCell ref="AB138:AD138"/>
    <mergeCell ref="AG138:AI138"/>
    <mergeCell ref="AJ138:AK138"/>
    <mergeCell ref="AL138:AM138"/>
    <mergeCell ref="AN138:AO138"/>
    <mergeCell ref="AP138:AR138"/>
    <mergeCell ref="AT138:AV138"/>
    <mergeCell ref="AW138:AX138"/>
    <mergeCell ref="AY138:AZ138"/>
    <mergeCell ref="BA138:BC138"/>
    <mergeCell ref="BD138:BE138"/>
    <mergeCell ref="BN138:BP138"/>
    <mergeCell ref="A139:L139"/>
    <mergeCell ref="M139:O139"/>
    <mergeCell ref="P139:T139"/>
    <mergeCell ref="U139:W139"/>
    <mergeCell ref="X139:AA139"/>
    <mergeCell ref="AB139:AD139"/>
    <mergeCell ref="AG139:AI139"/>
    <mergeCell ref="AJ139:AK139"/>
    <mergeCell ref="AL139:AM139"/>
    <mergeCell ref="AN139:AO139"/>
    <mergeCell ref="AP139:AR139"/>
    <mergeCell ref="AT139:AV139"/>
    <mergeCell ref="AW139:AX139"/>
    <mergeCell ref="AY139:AZ139"/>
    <mergeCell ref="BA139:BC139"/>
    <mergeCell ref="BD139:BE139"/>
    <mergeCell ref="BN139:BP139"/>
    <mergeCell ref="A140:L140"/>
    <mergeCell ref="M140:O140"/>
    <mergeCell ref="P140:T140"/>
    <mergeCell ref="U140:W140"/>
    <mergeCell ref="X140:AA140"/>
    <mergeCell ref="AB140:AD140"/>
    <mergeCell ref="AG140:AI140"/>
    <mergeCell ref="AJ140:AK140"/>
    <mergeCell ref="AL140:AM140"/>
    <mergeCell ref="AN140:AO140"/>
    <mergeCell ref="AP140:AR140"/>
    <mergeCell ref="AT140:AV140"/>
    <mergeCell ref="AW140:AX140"/>
    <mergeCell ref="AY140:AZ140"/>
    <mergeCell ref="BA140:BC140"/>
    <mergeCell ref="BD140:BE140"/>
    <mergeCell ref="BN140:BP140"/>
    <mergeCell ref="A141:L141"/>
    <mergeCell ref="M141:O141"/>
    <mergeCell ref="P141:T141"/>
    <mergeCell ref="U141:W141"/>
    <mergeCell ref="X141:AA141"/>
    <mergeCell ref="AB141:AD141"/>
    <mergeCell ref="AG141:AI141"/>
    <mergeCell ref="AJ141:AK141"/>
    <mergeCell ref="AL141:AM141"/>
    <mergeCell ref="AN141:AO141"/>
    <mergeCell ref="AP141:AR141"/>
    <mergeCell ref="AT141:AV141"/>
    <mergeCell ref="AW141:AX141"/>
    <mergeCell ref="AY141:AZ141"/>
    <mergeCell ref="BA141:BC141"/>
    <mergeCell ref="BD141:BE141"/>
    <mergeCell ref="BN141:BP141"/>
    <mergeCell ref="A142:L142"/>
    <mergeCell ref="M142:O142"/>
    <mergeCell ref="P142:T142"/>
    <mergeCell ref="U142:W142"/>
    <mergeCell ref="X142:AA142"/>
    <mergeCell ref="AB142:AD142"/>
    <mergeCell ref="AG142:AI142"/>
    <mergeCell ref="AJ142:AK142"/>
    <mergeCell ref="AL142:AM142"/>
    <mergeCell ref="AN142:AO142"/>
    <mergeCell ref="AP142:AR142"/>
    <mergeCell ref="AT142:AV142"/>
    <mergeCell ref="AW142:AX142"/>
    <mergeCell ref="AY142:AZ142"/>
    <mergeCell ref="BA142:BC142"/>
    <mergeCell ref="BD142:BE142"/>
    <mergeCell ref="BN142:BP142"/>
    <mergeCell ref="A143:L143"/>
    <mergeCell ref="M143:O143"/>
    <mergeCell ref="P143:T143"/>
    <mergeCell ref="U143:W143"/>
    <mergeCell ref="X143:AA143"/>
    <mergeCell ref="AB143:AD143"/>
    <mergeCell ref="AG143:AI143"/>
    <mergeCell ref="AJ143:AK143"/>
    <mergeCell ref="AL143:AM143"/>
    <mergeCell ref="AN143:AO143"/>
    <mergeCell ref="AP143:AR143"/>
    <mergeCell ref="AT143:AV143"/>
    <mergeCell ref="AW143:AX143"/>
    <mergeCell ref="AY143:AZ143"/>
    <mergeCell ref="BA143:BC143"/>
    <mergeCell ref="BD143:BE143"/>
    <mergeCell ref="BN143:BP143"/>
    <mergeCell ref="A144:L144"/>
    <mergeCell ref="M144:O144"/>
    <mergeCell ref="P144:T144"/>
    <mergeCell ref="U144:W144"/>
    <mergeCell ref="X144:AA144"/>
    <mergeCell ref="AB144:AD144"/>
    <mergeCell ref="AG144:AI144"/>
    <mergeCell ref="AJ144:AK144"/>
    <mergeCell ref="AL144:AM144"/>
    <mergeCell ref="AN144:AO144"/>
    <mergeCell ref="AP144:AR144"/>
    <mergeCell ref="AT144:AV144"/>
    <mergeCell ref="AW144:AX144"/>
    <mergeCell ref="AY144:AZ144"/>
    <mergeCell ref="BA144:BC144"/>
    <mergeCell ref="BD144:BE144"/>
    <mergeCell ref="BN144:BP144"/>
    <mergeCell ref="A145:L145"/>
    <mergeCell ref="M145:O145"/>
    <mergeCell ref="P145:T145"/>
    <mergeCell ref="U145:W145"/>
    <mergeCell ref="X145:AA145"/>
    <mergeCell ref="AB145:AD145"/>
    <mergeCell ref="AG145:AI145"/>
    <mergeCell ref="AJ145:AK145"/>
    <mergeCell ref="AL145:AM145"/>
    <mergeCell ref="AN145:AO145"/>
    <mergeCell ref="AP145:AR145"/>
    <mergeCell ref="AT145:AV145"/>
    <mergeCell ref="AW145:AX145"/>
    <mergeCell ref="AY145:AZ145"/>
    <mergeCell ref="BA145:BC145"/>
    <mergeCell ref="BD145:BE145"/>
    <mergeCell ref="BN145:BP145"/>
    <mergeCell ref="A146:L146"/>
    <mergeCell ref="M146:O146"/>
    <mergeCell ref="P146:T146"/>
    <mergeCell ref="U146:W146"/>
    <mergeCell ref="X146:AA146"/>
    <mergeCell ref="AB146:AD146"/>
    <mergeCell ref="AG146:AI146"/>
    <mergeCell ref="AJ146:AK146"/>
    <mergeCell ref="AL146:AM146"/>
    <mergeCell ref="AN146:AO146"/>
    <mergeCell ref="AP146:AR146"/>
    <mergeCell ref="AT146:AV146"/>
    <mergeCell ref="AW146:AX146"/>
    <mergeCell ref="AY146:AZ146"/>
    <mergeCell ref="BA146:BC146"/>
    <mergeCell ref="BD146:BE146"/>
    <mergeCell ref="BN146:BP146"/>
    <mergeCell ref="A147:L147"/>
    <mergeCell ref="M147:O147"/>
    <mergeCell ref="P147:T147"/>
    <mergeCell ref="U147:W147"/>
    <mergeCell ref="X147:AA147"/>
    <mergeCell ref="AB147:AD147"/>
    <mergeCell ref="AG147:AI147"/>
    <mergeCell ref="AJ147:AK147"/>
    <mergeCell ref="AL147:AM147"/>
    <mergeCell ref="AN147:AO147"/>
    <mergeCell ref="AP147:AR147"/>
    <mergeCell ref="AT147:AV147"/>
    <mergeCell ref="AW147:AX147"/>
    <mergeCell ref="AY147:AZ147"/>
    <mergeCell ref="BA147:BC147"/>
    <mergeCell ref="BD147:BE147"/>
    <mergeCell ref="BN147:BP147"/>
    <mergeCell ref="A148:L148"/>
    <mergeCell ref="M148:O148"/>
    <mergeCell ref="P148:T148"/>
    <mergeCell ref="U148:W148"/>
    <mergeCell ref="X148:AA148"/>
    <mergeCell ref="AB148:AD148"/>
    <mergeCell ref="AG148:AI148"/>
    <mergeCell ref="AJ148:AK148"/>
    <mergeCell ref="AL148:AM148"/>
    <mergeCell ref="AN148:AO148"/>
    <mergeCell ref="AP148:AR148"/>
    <mergeCell ref="AT148:AV148"/>
    <mergeCell ref="AW148:AX148"/>
    <mergeCell ref="AY148:AZ148"/>
    <mergeCell ref="BA148:BC148"/>
    <mergeCell ref="BD148:BE148"/>
    <mergeCell ref="BN148:BP148"/>
    <mergeCell ref="A149:L149"/>
    <mergeCell ref="M149:O149"/>
    <mergeCell ref="P149:T149"/>
    <mergeCell ref="U149:W149"/>
    <mergeCell ref="X149:AA149"/>
    <mergeCell ref="AB149:AD149"/>
    <mergeCell ref="AG149:AI149"/>
    <mergeCell ref="AJ149:AK149"/>
    <mergeCell ref="AL149:AM149"/>
    <mergeCell ref="AN149:AO149"/>
    <mergeCell ref="AP149:AR149"/>
    <mergeCell ref="AT149:AV149"/>
    <mergeCell ref="AW149:AX149"/>
    <mergeCell ref="AY149:AZ149"/>
    <mergeCell ref="BA149:BC149"/>
    <mergeCell ref="BD149:BE149"/>
    <mergeCell ref="BN149:BP149"/>
    <mergeCell ref="A150:L150"/>
    <mergeCell ref="M150:O150"/>
    <mergeCell ref="P150:T150"/>
    <mergeCell ref="U150:W150"/>
    <mergeCell ref="X150:AA150"/>
    <mergeCell ref="AB150:AD150"/>
    <mergeCell ref="AG150:AI150"/>
    <mergeCell ref="AJ150:AK150"/>
    <mergeCell ref="AL150:AM150"/>
    <mergeCell ref="AN150:AO150"/>
    <mergeCell ref="AP150:AR150"/>
    <mergeCell ref="AT150:AV150"/>
    <mergeCell ref="AW150:AX150"/>
    <mergeCell ref="AY150:AZ150"/>
    <mergeCell ref="BA150:BC150"/>
    <mergeCell ref="BD150:BE150"/>
    <mergeCell ref="BN150:BP150"/>
    <mergeCell ref="A151:L151"/>
    <mergeCell ref="M151:O151"/>
    <mergeCell ref="P151:T151"/>
    <mergeCell ref="U151:W151"/>
    <mergeCell ref="X151:AA151"/>
    <mergeCell ref="AB151:AD151"/>
    <mergeCell ref="AG151:AI151"/>
    <mergeCell ref="AJ151:AK151"/>
    <mergeCell ref="AL151:AM151"/>
    <mergeCell ref="AN151:AO151"/>
    <mergeCell ref="AP151:AR151"/>
    <mergeCell ref="AT151:AV151"/>
    <mergeCell ref="AW151:AX151"/>
    <mergeCell ref="AY151:AZ151"/>
    <mergeCell ref="BA151:BC151"/>
    <mergeCell ref="BD151:BE151"/>
    <mergeCell ref="BN151:BP151"/>
    <mergeCell ref="A152:L152"/>
    <mergeCell ref="M152:O152"/>
    <mergeCell ref="P152:T152"/>
    <mergeCell ref="U152:W152"/>
    <mergeCell ref="X152:AA152"/>
    <mergeCell ref="AB152:AD152"/>
    <mergeCell ref="AG152:AI152"/>
    <mergeCell ref="AJ152:AK152"/>
    <mergeCell ref="AL152:AM152"/>
    <mergeCell ref="AN152:AO152"/>
    <mergeCell ref="AP152:AR152"/>
    <mergeCell ref="AT152:AV152"/>
    <mergeCell ref="AW152:AX152"/>
    <mergeCell ref="AY152:AZ152"/>
    <mergeCell ref="BA152:BC152"/>
    <mergeCell ref="BD152:BE152"/>
    <mergeCell ref="BN152:BP152"/>
    <mergeCell ref="A153:L153"/>
    <mergeCell ref="M153:O153"/>
    <mergeCell ref="P153:T153"/>
    <mergeCell ref="U153:W153"/>
    <mergeCell ref="X153:AA153"/>
    <mergeCell ref="AB153:AD153"/>
    <mergeCell ref="AG153:AI153"/>
    <mergeCell ref="AJ153:AK153"/>
    <mergeCell ref="AL153:AM153"/>
    <mergeCell ref="AN153:AO153"/>
    <mergeCell ref="AP153:AR153"/>
    <mergeCell ref="AT153:AV153"/>
    <mergeCell ref="AW153:AX153"/>
    <mergeCell ref="AY153:AZ153"/>
    <mergeCell ref="BA153:BC153"/>
    <mergeCell ref="BD153:BE153"/>
    <mergeCell ref="BN153:BP153"/>
    <mergeCell ref="A154:L154"/>
    <mergeCell ref="M154:O154"/>
    <mergeCell ref="P154:T154"/>
    <mergeCell ref="U154:W154"/>
    <mergeCell ref="X154:AA154"/>
    <mergeCell ref="AB154:AD154"/>
    <mergeCell ref="AG154:AI154"/>
    <mergeCell ref="AJ154:AK154"/>
    <mergeCell ref="AL154:AM154"/>
    <mergeCell ref="AN154:AO154"/>
    <mergeCell ref="AP154:AR154"/>
    <mergeCell ref="AT154:AV154"/>
    <mergeCell ref="AW154:AX154"/>
    <mergeCell ref="AY154:AZ154"/>
    <mergeCell ref="BA154:BC154"/>
    <mergeCell ref="BD154:BE154"/>
    <mergeCell ref="BN154:BP154"/>
    <mergeCell ref="A155:L155"/>
    <mergeCell ref="M155:O155"/>
    <mergeCell ref="P155:T155"/>
    <mergeCell ref="U155:W155"/>
    <mergeCell ref="X155:AA155"/>
    <mergeCell ref="AB155:AD155"/>
    <mergeCell ref="AG155:AI155"/>
    <mergeCell ref="AJ155:AK155"/>
    <mergeCell ref="AL155:AM155"/>
    <mergeCell ref="AN155:AO155"/>
    <mergeCell ref="AP155:AR155"/>
    <mergeCell ref="AT155:AV155"/>
    <mergeCell ref="AW155:AX155"/>
    <mergeCell ref="AY155:AZ155"/>
    <mergeCell ref="BA155:BC155"/>
    <mergeCell ref="BD155:BE155"/>
    <mergeCell ref="BN155:BP155"/>
    <mergeCell ref="A156:L156"/>
    <mergeCell ref="M156:O156"/>
    <mergeCell ref="P156:T156"/>
    <mergeCell ref="U156:W156"/>
    <mergeCell ref="X156:AA156"/>
    <mergeCell ref="AB156:AD156"/>
    <mergeCell ref="AG156:AI156"/>
    <mergeCell ref="AJ156:AK156"/>
    <mergeCell ref="AL156:AM156"/>
    <mergeCell ref="AN156:AO156"/>
    <mergeCell ref="AP156:AR156"/>
    <mergeCell ref="AT156:AV156"/>
    <mergeCell ref="AW156:AX156"/>
    <mergeCell ref="AY156:AZ156"/>
    <mergeCell ref="BA156:BC156"/>
    <mergeCell ref="BD156:BE156"/>
    <mergeCell ref="BN156:BP156"/>
    <mergeCell ref="A157:L157"/>
    <mergeCell ref="M157:O157"/>
    <mergeCell ref="P157:T157"/>
    <mergeCell ref="U157:W157"/>
    <mergeCell ref="X157:AA157"/>
    <mergeCell ref="AB157:AD157"/>
    <mergeCell ref="AG157:AI157"/>
    <mergeCell ref="AJ157:AK157"/>
    <mergeCell ref="AL157:AM157"/>
    <mergeCell ref="AN157:AO157"/>
    <mergeCell ref="AP157:AR157"/>
    <mergeCell ref="AT157:AV157"/>
    <mergeCell ref="AW157:AX157"/>
    <mergeCell ref="AY157:AZ157"/>
    <mergeCell ref="BA157:BC157"/>
    <mergeCell ref="BD157:BE157"/>
    <mergeCell ref="BN157:BP157"/>
    <mergeCell ref="A158:L158"/>
    <mergeCell ref="M158:O158"/>
    <mergeCell ref="P158:T158"/>
    <mergeCell ref="U158:W158"/>
    <mergeCell ref="X158:AA158"/>
    <mergeCell ref="AB158:AD158"/>
    <mergeCell ref="AG158:AI158"/>
    <mergeCell ref="AJ158:AK158"/>
    <mergeCell ref="AL158:AM158"/>
    <mergeCell ref="AN158:AO158"/>
    <mergeCell ref="AP158:AR158"/>
    <mergeCell ref="AT158:AV158"/>
    <mergeCell ref="AW158:AX158"/>
    <mergeCell ref="AY158:AZ158"/>
    <mergeCell ref="BA158:BC158"/>
    <mergeCell ref="BD158:BE158"/>
    <mergeCell ref="BN158:BP158"/>
    <mergeCell ref="A159:L159"/>
    <mergeCell ref="M159:O159"/>
    <mergeCell ref="P159:T159"/>
    <mergeCell ref="U159:W159"/>
    <mergeCell ref="X159:AA159"/>
    <mergeCell ref="AB159:AD159"/>
    <mergeCell ref="AG159:AI159"/>
    <mergeCell ref="AJ159:AK159"/>
    <mergeCell ref="AL159:AM159"/>
    <mergeCell ref="AN159:AO159"/>
    <mergeCell ref="AP159:AR159"/>
    <mergeCell ref="AT159:AV159"/>
    <mergeCell ref="AW159:AX159"/>
    <mergeCell ref="AY159:AZ159"/>
    <mergeCell ref="BA159:BC159"/>
    <mergeCell ref="BD159:BE159"/>
    <mergeCell ref="BN159:BP159"/>
    <mergeCell ref="A160:L160"/>
    <mergeCell ref="M160:O160"/>
    <mergeCell ref="P160:T160"/>
    <mergeCell ref="U160:W160"/>
    <mergeCell ref="X160:AA160"/>
    <mergeCell ref="AB160:AD160"/>
    <mergeCell ref="AG160:AI160"/>
    <mergeCell ref="AJ160:AK160"/>
    <mergeCell ref="AL160:AM160"/>
    <mergeCell ref="AN160:AO160"/>
    <mergeCell ref="AP160:AR160"/>
    <mergeCell ref="AT160:AV160"/>
    <mergeCell ref="AW160:AX160"/>
    <mergeCell ref="AY160:AZ160"/>
    <mergeCell ref="BA160:BC160"/>
    <mergeCell ref="BD160:BE160"/>
    <mergeCell ref="BN160:BP160"/>
    <mergeCell ref="A161:L161"/>
    <mergeCell ref="M161:O161"/>
    <mergeCell ref="P161:T161"/>
    <mergeCell ref="U161:W161"/>
    <mergeCell ref="X161:AA161"/>
    <mergeCell ref="AB161:AD161"/>
    <mergeCell ref="AG161:AI161"/>
    <mergeCell ref="AJ161:AK161"/>
    <mergeCell ref="AL161:AM161"/>
    <mergeCell ref="AN161:AO161"/>
    <mergeCell ref="AP161:AR161"/>
    <mergeCell ref="AT161:AV161"/>
    <mergeCell ref="AW161:AX161"/>
    <mergeCell ref="AY161:AZ161"/>
    <mergeCell ref="BA161:BC161"/>
    <mergeCell ref="BD161:BE161"/>
    <mergeCell ref="BN161:BP161"/>
    <mergeCell ref="A162:L162"/>
    <mergeCell ref="M162:O162"/>
    <mergeCell ref="P162:T162"/>
    <mergeCell ref="U162:W162"/>
    <mergeCell ref="X162:AA162"/>
    <mergeCell ref="AB162:AD162"/>
    <mergeCell ref="AG162:AI162"/>
    <mergeCell ref="AJ162:AK162"/>
    <mergeCell ref="AL162:AM162"/>
    <mergeCell ref="AN162:AO162"/>
    <mergeCell ref="AP162:AR162"/>
    <mergeCell ref="AT162:AV162"/>
    <mergeCell ref="AW162:AX162"/>
    <mergeCell ref="AY162:AZ162"/>
    <mergeCell ref="BA162:BC162"/>
    <mergeCell ref="BD162:BE162"/>
    <mergeCell ref="BN162:BP162"/>
    <mergeCell ref="A163:L163"/>
    <mergeCell ref="M163:O163"/>
    <mergeCell ref="P163:T163"/>
    <mergeCell ref="U163:W163"/>
    <mergeCell ref="X163:AA163"/>
    <mergeCell ref="AB163:AD163"/>
    <mergeCell ref="AG163:AI163"/>
    <mergeCell ref="AJ163:AK163"/>
    <mergeCell ref="AL163:AM163"/>
    <mergeCell ref="AN163:AO163"/>
    <mergeCell ref="AP163:AR163"/>
    <mergeCell ref="AT163:AV163"/>
    <mergeCell ref="AW163:AX163"/>
    <mergeCell ref="AY163:AZ163"/>
    <mergeCell ref="BA163:BC163"/>
    <mergeCell ref="BD163:BE163"/>
    <mergeCell ref="BN163:BP163"/>
    <mergeCell ref="A164:L164"/>
    <mergeCell ref="M164:O164"/>
    <mergeCell ref="P164:T164"/>
    <mergeCell ref="U164:W164"/>
    <mergeCell ref="X164:AA164"/>
    <mergeCell ref="AB164:AD164"/>
    <mergeCell ref="AG164:AI164"/>
    <mergeCell ref="AJ164:AK164"/>
    <mergeCell ref="AL164:AM164"/>
    <mergeCell ref="AN164:AO164"/>
    <mergeCell ref="AP164:AR164"/>
    <mergeCell ref="AT164:AV164"/>
    <mergeCell ref="AW164:AX164"/>
    <mergeCell ref="AY164:AZ164"/>
    <mergeCell ref="BA164:BC164"/>
    <mergeCell ref="BD164:BE164"/>
    <mergeCell ref="BN164:BP164"/>
    <mergeCell ref="A165:L165"/>
    <mergeCell ref="M165:O165"/>
    <mergeCell ref="P165:T165"/>
    <mergeCell ref="U165:W165"/>
    <mergeCell ref="X165:AA165"/>
    <mergeCell ref="AB165:AD165"/>
    <mergeCell ref="AG165:AI165"/>
    <mergeCell ref="AJ165:AK165"/>
    <mergeCell ref="AL165:AM165"/>
    <mergeCell ref="AN165:AO165"/>
    <mergeCell ref="AP165:AR165"/>
    <mergeCell ref="AT165:AV165"/>
    <mergeCell ref="AW165:AX165"/>
    <mergeCell ref="AY165:AZ165"/>
    <mergeCell ref="BA165:BC165"/>
    <mergeCell ref="BD165:BE165"/>
    <mergeCell ref="BN165:BP165"/>
    <mergeCell ref="A166:L166"/>
    <mergeCell ref="M166:O166"/>
    <mergeCell ref="P166:T166"/>
    <mergeCell ref="U166:W166"/>
    <mergeCell ref="X166:AA166"/>
    <mergeCell ref="AB166:AD166"/>
    <mergeCell ref="AG166:AI166"/>
    <mergeCell ref="AJ166:AK166"/>
    <mergeCell ref="AL166:AM166"/>
    <mergeCell ref="AN166:AO166"/>
    <mergeCell ref="AP166:AR166"/>
    <mergeCell ref="AT166:AV166"/>
    <mergeCell ref="AW166:AX166"/>
    <mergeCell ref="AY166:AZ166"/>
    <mergeCell ref="BA166:BC166"/>
    <mergeCell ref="BD166:BE166"/>
    <mergeCell ref="BN166:BP166"/>
    <mergeCell ref="A167:L167"/>
    <mergeCell ref="M167:O167"/>
    <mergeCell ref="P167:T167"/>
    <mergeCell ref="U167:W167"/>
    <mergeCell ref="X167:AA167"/>
    <mergeCell ref="AB167:AD167"/>
    <mergeCell ref="AG167:AI167"/>
    <mergeCell ref="AJ167:AK167"/>
    <mergeCell ref="AL167:AM167"/>
    <mergeCell ref="AN167:AO167"/>
    <mergeCell ref="AP167:AR167"/>
    <mergeCell ref="AT167:AV167"/>
    <mergeCell ref="AW167:AX167"/>
    <mergeCell ref="AY167:AZ167"/>
    <mergeCell ref="BA167:BC167"/>
    <mergeCell ref="BD167:BE167"/>
    <mergeCell ref="BN167:BP167"/>
    <mergeCell ref="A168:L168"/>
    <mergeCell ref="M168:O168"/>
    <mergeCell ref="P168:T168"/>
    <mergeCell ref="U168:W168"/>
    <mergeCell ref="X168:AA168"/>
    <mergeCell ref="AB168:AD168"/>
    <mergeCell ref="AG168:AI168"/>
    <mergeCell ref="AJ168:AK168"/>
    <mergeCell ref="AL168:AM168"/>
    <mergeCell ref="AN168:AO168"/>
    <mergeCell ref="AP168:AR168"/>
    <mergeCell ref="AT168:AV168"/>
    <mergeCell ref="AW168:AX168"/>
    <mergeCell ref="AY168:AZ168"/>
    <mergeCell ref="BA168:BC168"/>
    <mergeCell ref="BD168:BE168"/>
    <mergeCell ref="BN168:BP168"/>
    <mergeCell ref="A169:L169"/>
    <mergeCell ref="M169:O169"/>
    <mergeCell ref="P169:T169"/>
    <mergeCell ref="U169:W169"/>
    <mergeCell ref="X169:AA169"/>
    <mergeCell ref="AB169:AD169"/>
    <mergeCell ref="AG169:AI169"/>
    <mergeCell ref="AJ169:AK169"/>
    <mergeCell ref="AL169:AM169"/>
    <mergeCell ref="AN169:AO169"/>
    <mergeCell ref="AP169:AR169"/>
    <mergeCell ref="AT169:AV169"/>
    <mergeCell ref="AW169:AX169"/>
    <mergeCell ref="AY169:AZ169"/>
    <mergeCell ref="BA169:BC169"/>
    <mergeCell ref="BD169:BE169"/>
    <mergeCell ref="BN169:BP169"/>
    <mergeCell ref="A170:L170"/>
    <mergeCell ref="M170:O170"/>
    <mergeCell ref="P170:T170"/>
    <mergeCell ref="U170:W170"/>
    <mergeCell ref="X170:AA170"/>
    <mergeCell ref="AB170:AD170"/>
    <mergeCell ref="AG170:AI170"/>
    <mergeCell ref="AJ170:AK170"/>
    <mergeCell ref="AL170:AM170"/>
    <mergeCell ref="AN170:AO170"/>
    <mergeCell ref="AP170:AR170"/>
    <mergeCell ref="AT170:AV170"/>
    <mergeCell ref="AW170:AX170"/>
    <mergeCell ref="AY170:AZ170"/>
    <mergeCell ref="BA170:BC170"/>
    <mergeCell ref="BD170:BE170"/>
    <mergeCell ref="BN170:BP170"/>
    <mergeCell ref="A171:L171"/>
    <mergeCell ref="M171:O171"/>
    <mergeCell ref="P171:T171"/>
    <mergeCell ref="U171:W171"/>
    <mergeCell ref="X171:AA171"/>
    <mergeCell ref="AB171:AD171"/>
    <mergeCell ref="AG171:AI171"/>
    <mergeCell ref="AJ171:AK171"/>
    <mergeCell ref="AL171:AM171"/>
    <mergeCell ref="AN171:AO171"/>
    <mergeCell ref="AP171:AR171"/>
    <mergeCell ref="AT171:AV171"/>
    <mergeCell ref="AW171:AX171"/>
    <mergeCell ref="AY171:AZ171"/>
    <mergeCell ref="BA171:BC171"/>
    <mergeCell ref="BD171:BE171"/>
    <mergeCell ref="BN171:BP171"/>
    <mergeCell ref="A172:L172"/>
    <mergeCell ref="M172:O172"/>
    <mergeCell ref="P172:T172"/>
    <mergeCell ref="U172:W172"/>
    <mergeCell ref="X172:AA172"/>
    <mergeCell ref="AB172:AD172"/>
    <mergeCell ref="AG172:AI172"/>
    <mergeCell ref="AJ172:AK172"/>
    <mergeCell ref="AL172:AM172"/>
    <mergeCell ref="AN172:AO172"/>
    <mergeCell ref="AP172:AR172"/>
    <mergeCell ref="AT172:AV172"/>
    <mergeCell ref="AW172:AX172"/>
    <mergeCell ref="AY172:AZ172"/>
    <mergeCell ref="BA172:BC172"/>
    <mergeCell ref="BD172:BE172"/>
    <mergeCell ref="BN172:BP172"/>
    <mergeCell ref="A173:L173"/>
    <mergeCell ref="M173:O173"/>
    <mergeCell ref="P173:T173"/>
    <mergeCell ref="U173:W173"/>
    <mergeCell ref="X173:AA173"/>
    <mergeCell ref="AB173:AD173"/>
    <mergeCell ref="AG173:AI173"/>
    <mergeCell ref="AJ173:AK173"/>
    <mergeCell ref="AL173:AM173"/>
    <mergeCell ref="AN173:AO173"/>
    <mergeCell ref="AP173:AR173"/>
    <mergeCell ref="AT173:AV173"/>
    <mergeCell ref="AW173:AX173"/>
    <mergeCell ref="AY173:AZ173"/>
    <mergeCell ref="BA173:BC173"/>
    <mergeCell ref="BD173:BE173"/>
    <mergeCell ref="BN173:BP173"/>
    <mergeCell ref="A174:L174"/>
    <mergeCell ref="M174:O174"/>
    <mergeCell ref="P174:T174"/>
    <mergeCell ref="U174:W174"/>
    <mergeCell ref="X174:AA174"/>
    <mergeCell ref="AB174:AD174"/>
    <mergeCell ref="AG174:AI174"/>
    <mergeCell ref="AJ174:AK174"/>
    <mergeCell ref="AL174:AM174"/>
    <mergeCell ref="AN174:AO174"/>
    <mergeCell ref="AP174:AR174"/>
    <mergeCell ref="AT174:AV174"/>
    <mergeCell ref="AW174:AX174"/>
    <mergeCell ref="AY174:AZ174"/>
    <mergeCell ref="BA174:BC174"/>
    <mergeCell ref="BD174:BE174"/>
    <mergeCell ref="BN174:BP174"/>
    <mergeCell ref="A175:L175"/>
    <mergeCell ref="M175:O175"/>
    <mergeCell ref="P175:T175"/>
    <mergeCell ref="U175:W175"/>
    <mergeCell ref="X175:AA175"/>
    <mergeCell ref="AB175:AD175"/>
    <mergeCell ref="AG175:AI175"/>
    <mergeCell ref="AJ175:AK175"/>
    <mergeCell ref="AL175:AM175"/>
    <mergeCell ref="AN175:AO175"/>
    <mergeCell ref="AP175:AR175"/>
    <mergeCell ref="AT175:AV175"/>
    <mergeCell ref="AW175:AX175"/>
    <mergeCell ref="AY175:AZ175"/>
    <mergeCell ref="BA175:BC175"/>
    <mergeCell ref="BD175:BE175"/>
    <mergeCell ref="BN175:BP175"/>
    <mergeCell ref="A176:L176"/>
    <mergeCell ref="M176:O176"/>
    <mergeCell ref="P176:T176"/>
    <mergeCell ref="U176:W176"/>
    <mergeCell ref="X176:AA176"/>
    <mergeCell ref="AB176:AD176"/>
    <mergeCell ref="AG176:AI176"/>
    <mergeCell ref="AJ176:AK176"/>
    <mergeCell ref="AL176:AM176"/>
    <mergeCell ref="AN176:AO176"/>
    <mergeCell ref="AP176:AR176"/>
    <mergeCell ref="AT176:AV176"/>
    <mergeCell ref="AW176:AX176"/>
    <mergeCell ref="AY176:AZ176"/>
    <mergeCell ref="BA176:BC176"/>
    <mergeCell ref="BD176:BE176"/>
    <mergeCell ref="BN176:BP176"/>
    <mergeCell ref="A177:L177"/>
    <mergeCell ref="M177:O177"/>
    <mergeCell ref="P177:T177"/>
    <mergeCell ref="U177:W177"/>
    <mergeCell ref="X177:AA177"/>
    <mergeCell ref="AB177:AD177"/>
    <mergeCell ref="AG177:AI177"/>
    <mergeCell ref="AJ177:AK177"/>
    <mergeCell ref="AL177:AM177"/>
    <mergeCell ref="AN177:AO177"/>
    <mergeCell ref="AP177:AR177"/>
    <mergeCell ref="AT177:AV177"/>
    <mergeCell ref="AW177:AX177"/>
    <mergeCell ref="AY177:AZ177"/>
    <mergeCell ref="BA177:BC177"/>
    <mergeCell ref="BD177:BE177"/>
    <mergeCell ref="BN177:BP177"/>
    <mergeCell ref="A178:L178"/>
    <mergeCell ref="M178:O178"/>
    <mergeCell ref="P178:T178"/>
    <mergeCell ref="U178:W178"/>
    <mergeCell ref="X178:AA178"/>
    <mergeCell ref="AB178:AD178"/>
    <mergeCell ref="AG178:AI178"/>
    <mergeCell ref="AJ178:AK178"/>
    <mergeCell ref="AL178:AM178"/>
    <mergeCell ref="AN178:AO178"/>
    <mergeCell ref="AP178:AR178"/>
    <mergeCell ref="AT178:AV178"/>
    <mergeCell ref="AW178:AX178"/>
    <mergeCell ref="AY178:AZ178"/>
    <mergeCell ref="BA178:BC178"/>
    <mergeCell ref="BD178:BE178"/>
    <mergeCell ref="BN178:BP178"/>
    <mergeCell ref="A179:L179"/>
    <mergeCell ref="M179:O179"/>
    <mergeCell ref="P179:T179"/>
    <mergeCell ref="U179:W179"/>
    <mergeCell ref="X179:AA179"/>
    <mergeCell ref="AB179:AD179"/>
    <mergeCell ref="AG179:AI179"/>
    <mergeCell ref="AJ179:AK179"/>
    <mergeCell ref="AL179:AM179"/>
    <mergeCell ref="AN179:AO179"/>
    <mergeCell ref="AP179:AR179"/>
    <mergeCell ref="AT179:AV179"/>
    <mergeCell ref="AW179:AX179"/>
    <mergeCell ref="AY179:AZ179"/>
    <mergeCell ref="BA179:BC179"/>
    <mergeCell ref="BD179:BE179"/>
    <mergeCell ref="BN179:BP179"/>
    <mergeCell ref="A180:L180"/>
    <mergeCell ref="M180:O180"/>
    <mergeCell ref="P180:T180"/>
    <mergeCell ref="U180:W180"/>
    <mergeCell ref="X180:AA180"/>
    <mergeCell ref="AB180:AD180"/>
    <mergeCell ref="AG180:AI180"/>
    <mergeCell ref="AJ180:AK180"/>
    <mergeCell ref="AL180:AM180"/>
    <mergeCell ref="AN180:AO180"/>
    <mergeCell ref="AP180:AR180"/>
    <mergeCell ref="AT180:AV180"/>
    <mergeCell ref="AW180:AX180"/>
    <mergeCell ref="AY180:AZ180"/>
    <mergeCell ref="BA180:BC180"/>
    <mergeCell ref="BD180:BE180"/>
    <mergeCell ref="BN180:BP180"/>
    <mergeCell ref="A181:L181"/>
    <mergeCell ref="M181:O181"/>
    <mergeCell ref="P181:T181"/>
    <mergeCell ref="U181:W181"/>
    <mergeCell ref="X181:AA181"/>
    <mergeCell ref="AB181:AD181"/>
    <mergeCell ref="AG181:AI181"/>
    <mergeCell ref="AJ181:AK181"/>
    <mergeCell ref="AL181:AM181"/>
    <mergeCell ref="AN181:AO181"/>
    <mergeCell ref="AP181:AR181"/>
    <mergeCell ref="AT181:AV181"/>
    <mergeCell ref="AW181:AX181"/>
    <mergeCell ref="AY181:AZ181"/>
    <mergeCell ref="BA181:BC181"/>
    <mergeCell ref="BD181:BE181"/>
    <mergeCell ref="BN181:BP181"/>
    <mergeCell ref="A182:L182"/>
    <mergeCell ref="M182:O182"/>
    <mergeCell ref="P182:T182"/>
    <mergeCell ref="U182:W182"/>
    <mergeCell ref="X182:AA182"/>
    <mergeCell ref="AB182:AD182"/>
    <mergeCell ref="AG182:AI182"/>
    <mergeCell ref="AJ182:AK182"/>
    <mergeCell ref="AL182:AM182"/>
    <mergeCell ref="AN182:AO182"/>
    <mergeCell ref="AP182:AR182"/>
    <mergeCell ref="AT182:AV182"/>
    <mergeCell ref="AW182:AX182"/>
    <mergeCell ref="AY182:AZ182"/>
    <mergeCell ref="BA182:BC182"/>
    <mergeCell ref="BD182:BE182"/>
    <mergeCell ref="BN182:BP182"/>
    <mergeCell ref="A183:L183"/>
    <mergeCell ref="M183:O183"/>
    <mergeCell ref="P183:T183"/>
    <mergeCell ref="U183:W183"/>
    <mergeCell ref="X183:AA183"/>
    <mergeCell ref="AB183:AD183"/>
    <mergeCell ref="AG183:AI183"/>
    <mergeCell ref="AJ183:AK183"/>
    <mergeCell ref="AL183:AM183"/>
    <mergeCell ref="AN183:AO183"/>
    <mergeCell ref="AP183:AR183"/>
    <mergeCell ref="AT183:AV183"/>
    <mergeCell ref="AW183:AX183"/>
    <mergeCell ref="AY183:AZ183"/>
    <mergeCell ref="BA183:BC183"/>
    <mergeCell ref="BD183:BE183"/>
    <mergeCell ref="BN183:BP183"/>
    <mergeCell ref="A184:L184"/>
    <mergeCell ref="M184:O184"/>
    <mergeCell ref="P184:T184"/>
    <mergeCell ref="U184:W184"/>
    <mergeCell ref="X184:AA184"/>
    <mergeCell ref="AB184:AD184"/>
    <mergeCell ref="AG184:AI184"/>
    <mergeCell ref="AJ184:AK184"/>
    <mergeCell ref="AL184:AM184"/>
    <mergeCell ref="AN184:AO184"/>
    <mergeCell ref="AP184:AR184"/>
    <mergeCell ref="AT184:AV184"/>
    <mergeCell ref="AW184:AX184"/>
    <mergeCell ref="AY184:AZ184"/>
    <mergeCell ref="BA184:BC184"/>
    <mergeCell ref="BD184:BE184"/>
    <mergeCell ref="BN184:BP184"/>
    <mergeCell ref="A185:L185"/>
    <mergeCell ref="M185:O185"/>
    <mergeCell ref="P185:T185"/>
    <mergeCell ref="U185:W185"/>
    <mergeCell ref="X185:AA185"/>
    <mergeCell ref="AB185:AD185"/>
    <mergeCell ref="AG185:AI185"/>
    <mergeCell ref="AJ185:AK185"/>
    <mergeCell ref="AL185:AM185"/>
    <mergeCell ref="AN185:AO185"/>
    <mergeCell ref="AP185:AR185"/>
    <mergeCell ref="AT185:AV185"/>
    <mergeCell ref="AW185:AX185"/>
    <mergeCell ref="AY185:AZ185"/>
    <mergeCell ref="BA185:BC185"/>
    <mergeCell ref="BD185:BE185"/>
    <mergeCell ref="BN185:BP185"/>
    <mergeCell ref="A186:L186"/>
    <mergeCell ref="M186:O186"/>
    <mergeCell ref="P186:T186"/>
    <mergeCell ref="U186:W186"/>
    <mergeCell ref="X186:AA186"/>
    <mergeCell ref="AB186:AD186"/>
    <mergeCell ref="AG186:AI186"/>
    <mergeCell ref="AJ186:AK186"/>
    <mergeCell ref="AL186:AM186"/>
    <mergeCell ref="AN186:AO186"/>
    <mergeCell ref="AP186:AR186"/>
    <mergeCell ref="AT186:AV186"/>
    <mergeCell ref="AW186:AX186"/>
    <mergeCell ref="AY186:AZ186"/>
    <mergeCell ref="BA186:BC186"/>
    <mergeCell ref="BD186:BE186"/>
    <mergeCell ref="BN186:BP186"/>
    <mergeCell ref="A187:L187"/>
    <mergeCell ref="M187:O187"/>
    <mergeCell ref="P187:T187"/>
    <mergeCell ref="U187:W187"/>
    <mergeCell ref="X187:AA187"/>
    <mergeCell ref="AB187:AD187"/>
    <mergeCell ref="AG187:AI187"/>
    <mergeCell ref="AJ187:AK187"/>
    <mergeCell ref="AL187:AM187"/>
    <mergeCell ref="AN187:AO187"/>
    <mergeCell ref="AP187:AR187"/>
    <mergeCell ref="AT187:AV187"/>
    <mergeCell ref="AW187:AX187"/>
    <mergeCell ref="AY187:AZ187"/>
    <mergeCell ref="BA187:BC187"/>
    <mergeCell ref="BD187:BE187"/>
    <mergeCell ref="BN187:BP187"/>
    <mergeCell ref="A188:L188"/>
    <mergeCell ref="M188:O188"/>
    <mergeCell ref="P188:T188"/>
    <mergeCell ref="U188:W188"/>
    <mergeCell ref="X188:AA188"/>
    <mergeCell ref="AB188:AD188"/>
    <mergeCell ref="AG188:AI188"/>
    <mergeCell ref="AJ188:AK188"/>
    <mergeCell ref="AL188:AM188"/>
    <mergeCell ref="AN188:AO188"/>
    <mergeCell ref="AP188:AR188"/>
    <mergeCell ref="AT188:AV188"/>
    <mergeCell ref="AW188:AX188"/>
    <mergeCell ref="AY188:AZ188"/>
    <mergeCell ref="BA188:BC188"/>
    <mergeCell ref="BD188:BE188"/>
    <mergeCell ref="BN188:BP188"/>
    <mergeCell ref="A189:L189"/>
    <mergeCell ref="M189:O189"/>
    <mergeCell ref="P189:T189"/>
    <mergeCell ref="U189:W189"/>
    <mergeCell ref="X189:AA189"/>
    <mergeCell ref="AB189:AD189"/>
    <mergeCell ref="AG189:AI189"/>
    <mergeCell ref="AJ189:AK189"/>
    <mergeCell ref="AL189:AM189"/>
    <mergeCell ref="AN189:AO189"/>
    <mergeCell ref="AP189:AR189"/>
    <mergeCell ref="AT189:AV189"/>
    <mergeCell ref="AW189:AX189"/>
    <mergeCell ref="AY189:AZ189"/>
    <mergeCell ref="BA189:BC189"/>
    <mergeCell ref="BD189:BE189"/>
    <mergeCell ref="BN189:BP189"/>
    <mergeCell ref="A190:L190"/>
    <mergeCell ref="M190:O190"/>
    <mergeCell ref="P190:T190"/>
    <mergeCell ref="U190:W190"/>
    <mergeCell ref="X190:AA190"/>
    <mergeCell ref="AB190:AD190"/>
    <mergeCell ref="AG190:AI190"/>
    <mergeCell ref="AJ190:AK190"/>
    <mergeCell ref="AL190:AM190"/>
    <mergeCell ref="AN190:AO190"/>
    <mergeCell ref="AP190:AR190"/>
    <mergeCell ref="AT190:AV190"/>
    <mergeCell ref="AW190:AX190"/>
    <mergeCell ref="AY190:AZ190"/>
    <mergeCell ref="BA190:BC190"/>
    <mergeCell ref="BD190:BE190"/>
    <mergeCell ref="BN190:BP190"/>
    <mergeCell ref="A191:L191"/>
    <mergeCell ref="M191:O191"/>
    <mergeCell ref="P191:T191"/>
    <mergeCell ref="U191:W191"/>
    <mergeCell ref="X191:AA191"/>
    <mergeCell ref="AB191:AD191"/>
    <mergeCell ref="AG191:AI191"/>
    <mergeCell ref="AJ191:AK191"/>
    <mergeCell ref="AL191:AM191"/>
    <mergeCell ref="AN191:AO191"/>
    <mergeCell ref="AP191:AR191"/>
    <mergeCell ref="AT191:AV191"/>
    <mergeCell ref="AW191:AX191"/>
    <mergeCell ref="AY191:AZ191"/>
    <mergeCell ref="BA191:BC191"/>
    <mergeCell ref="BD191:BE191"/>
    <mergeCell ref="BN191:BP191"/>
    <mergeCell ref="A192:L192"/>
    <mergeCell ref="M192:O192"/>
    <mergeCell ref="P192:T192"/>
    <mergeCell ref="U192:W192"/>
    <mergeCell ref="X192:AA192"/>
    <mergeCell ref="AB192:AD192"/>
    <mergeCell ref="AG192:AI192"/>
    <mergeCell ref="AJ192:AK192"/>
    <mergeCell ref="AL192:AM192"/>
    <mergeCell ref="AN192:AO192"/>
    <mergeCell ref="AP192:AR192"/>
    <mergeCell ref="AT192:AV192"/>
    <mergeCell ref="AW192:AX192"/>
    <mergeCell ref="AY192:AZ192"/>
    <mergeCell ref="BA192:BC192"/>
    <mergeCell ref="BD192:BE192"/>
    <mergeCell ref="BN192:BP192"/>
    <mergeCell ref="A193:L193"/>
    <mergeCell ref="M193:O193"/>
    <mergeCell ref="P193:T193"/>
    <mergeCell ref="U193:W193"/>
    <mergeCell ref="X193:AA193"/>
    <mergeCell ref="AB193:AD193"/>
    <mergeCell ref="AG193:AI193"/>
    <mergeCell ref="AJ193:AK193"/>
    <mergeCell ref="AL193:AM193"/>
    <mergeCell ref="AN193:AO193"/>
    <mergeCell ref="AP193:AR193"/>
    <mergeCell ref="AT193:AV193"/>
    <mergeCell ref="AW193:AX193"/>
    <mergeCell ref="AY193:AZ193"/>
    <mergeCell ref="BA193:BC193"/>
    <mergeCell ref="BD193:BE193"/>
    <mergeCell ref="BN193:BP193"/>
    <mergeCell ref="A194:L194"/>
    <mergeCell ref="M194:O194"/>
    <mergeCell ref="P194:T194"/>
    <mergeCell ref="U194:W194"/>
    <mergeCell ref="X194:AA194"/>
    <mergeCell ref="AB194:AD194"/>
    <mergeCell ref="AG194:AI194"/>
    <mergeCell ref="AJ194:AK194"/>
    <mergeCell ref="AL194:AM194"/>
    <mergeCell ref="AN194:AO194"/>
    <mergeCell ref="AP194:AR194"/>
    <mergeCell ref="AT194:AV194"/>
    <mergeCell ref="AW194:AX194"/>
    <mergeCell ref="AY194:AZ194"/>
    <mergeCell ref="BA194:BC194"/>
    <mergeCell ref="BD194:BE194"/>
    <mergeCell ref="BN194:BP194"/>
    <mergeCell ref="A195:L195"/>
    <mergeCell ref="M195:O195"/>
    <mergeCell ref="P195:T195"/>
    <mergeCell ref="U195:W195"/>
    <mergeCell ref="X195:AA195"/>
    <mergeCell ref="AB195:AD195"/>
    <mergeCell ref="AG195:AI195"/>
    <mergeCell ref="AJ195:AK195"/>
    <mergeCell ref="AL195:AM195"/>
    <mergeCell ref="AN195:AO195"/>
    <mergeCell ref="AP195:AR195"/>
    <mergeCell ref="AT195:AV195"/>
    <mergeCell ref="AW195:AX195"/>
    <mergeCell ref="AY195:AZ195"/>
    <mergeCell ref="BA195:BC195"/>
    <mergeCell ref="BD195:BE195"/>
    <mergeCell ref="BN195:BP195"/>
    <mergeCell ref="A196:BQ196"/>
    <mergeCell ref="A197:BQ197"/>
    <mergeCell ref="A198:L199"/>
    <mergeCell ref="M198:O199"/>
    <mergeCell ref="P198:T199"/>
    <mergeCell ref="U198:AX198"/>
    <mergeCell ref="U199:W199"/>
    <mergeCell ref="X199:AA199"/>
    <mergeCell ref="AB199:AD199"/>
    <mergeCell ref="AG199:AI199"/>
    <mergeCell ref="AJ199:AK199"/>
    <mergeCell ref="AL199:AM199"/>
    <mergeCell ref="AN199:AO199"/>
    <mergeCell ref="AP199:AR199"/>
    <mergeCell ref="AT199:AV199"/>
    <mergeCell ref="AW199:AX199"/>
    <mergeCell ref="AY198:BQ198"/>
    <mergeCell ref="AY199:AZ199"/>
    <mergeCell ref="BA199:BC199"/>
    <mergeCell ref="BD199:BE199"/>
    <mergeCell ref="BN199:BP199"/>
    <mergeCell ref="A200:L200"/>
    <mergeCell ref="M200:O200"/>
    <mergeCell ref="P200:T200"/>
    <mergeCell ref="U200:W200"/>
    <mergeCell ref="X200:AA200"/>
    <mergeCell ref="AB200:AD200"/>
    <mergeCell ref="AG200:AI200"/>
    <mergeCell ref="AJ200:AK200"/>
    <mergeCell ref="AL200:AM200"/>
    <mergeCell ref="AN200:AO200"/>
    <mergeCell ref="AP200:AR200"/>
    <mergeCell ref="AT200:AV200"/>
    <mergeCell ref="AW200:AX200"/>
    <mergeCell ref="AY200:AZ200"/>
    <mergeCell ref="BA200:BC200"/>
    <mergeCell ref="BD200:BE200"/>
    <mergeCell ref="BN200:BP200"/>
    <mergeCell ref="A201:L201"/>
    <mergeCell ref="M201:O201"/>
    <mergeCell ref="P201:T201"/>
    <mergeCell ref="U201:W201"/>
    <mergeCell ref="X201:AA201"/>
    <mergeCell ref="AB201:AD201"/>
    <mergeCell ref="AG201:AI201"/>
    <mergeCell ref="AJ201:AK201"/>
    <mergeCell ref="AL201:AM201"/>
    <mergeCell ref="AN201:AO201"/>
    <mergeCell ref="AP201:AR201"/>
    <mergeCell ref="AT201:AV201"/>
    <mergeCell ref="AW201:AX201"/>
    <mergeCell ref="AY201:AZ201"/>
    <mergeCell ref="BA201:BC201"/>
    <mergeCell ref="BD201:BE201"/>
    <mergeCell ref="BN201:BP201"/>
    <mergeCell ref="A202:L202"/>
    <mergeCell ref="M202:O202"/>
    <mergeCell ref="P202:T202"/>
    <mergeCell ref="U202:W202"/>
    <mergeCell ref="X202:AA202"/>
    <mergeCell ref="AB202:AD202"/>
    <mergeCell ref="AG202:AI202"/>
    <mergeCell ref="AJ202:AK202"/>
    <mergeCell ref="AL202:AM202"/>
    <mergeCell ref="AN202:AO202"/>
    <mergeCell ref="AP202:AR202"/>
    <mergeCell ref="AT202:AV202"/>
    <mergeCell ref="AW202:AX202"/>
    <mergeCell ref="AY202:AZ202"/>
    <mergeCell ref="BA202:BC202"/>
    <mergeCell ref="BD202:BE202"/>
    <mergeCell ref="BN202:BP202"/>
    <mergeCell ref="A203:L203"/>
    <mergeCell ref="M203:O203"/>
    <mergeCell ref="P203:T203"/>
    <mergeCell ref="U203:W203"/>
    <mergeCell ref="X203:AA203"/>
    <mergeCell ref="AB203:AD203"/>
    <mergeCell ref="AG203:AI203"/>
    <mergeCell ref="AJ203:AK203"/>
    <mergeCell ref="AL203:AM203"/>
    <mergeCell ref="AN203:AO203"/>
    <mergeCell ref="AP203:AR203"/>
    <mergeCell ref="AT203:AV203"/>
    <mergeCell ref="AW203:AX203"/>
    <mergeCell ref="AY203:AZ203"/>
    <mergeCell ref="BA203:BC203"/>
    <mergeCell ref="BD203:BE203"/>
    <mergeCell ref="BN203:BP203"/>
    <mergeCell ref="A204:L204"/>
    <mergeCell ref="M204:O204"/>
    <mergeCell ref="P204:T204"/>
    <mergeCell ref="U204:W204"/>
    <mergeCell ref="X204:AA204"/>
    <mergeCell ref="AB204:AD204"/>
    <mergeCell ref="AG204:AI204"/>
    <mergeCell ref="AJ204:AK204"/>
    <mergeCell ref="AL204:AM204"/>
    <mergeCell ref="AN204:AO204"/>
    <mergeCell ref="AP204:AR204"/>
    <mergeCell ref="AT204:AV204"/>
    <mergeCell ref="AW204:AX204"/>
    <mergeCell ref="AY204:AZ204"/>
    <mergeCell ref="BA204:BC204"/>
    <mergeCell ref="BD204:BE204"/>
    <mergeCell ref="BN204:BP204"/>
    <mergeCell ref="A205:L205"/>
    <mergeCell ref="M205:O205"/>
    <mergeCell ref="P205:T205"/>
    <mergeCell ref="U205:W205"/>
    <mergeCell ref="X205:AA205"/>
    <mergeCell ref="AB205:AD205"/>
    <mergeCell ref="AG205:AI205"/>
    <mergeCell ref="AJ205:AK205"/>
    <mergeCell ref="AL205:AM205"/>
    <mergeCell ref="AN205:AO205"/>
    <mergeCell ref="AP205:AR205"/>
    <mergeCell ref="AT205:AV205"/>
    <mergeCell ref="AW205:AX205"/>
    <mergeCell ref="AY205:AZ205"/>
    <mergeCell ref="BA205:BC205"/>
    <mergeCell ref="BD205:BE205"/>
    <mergeCell ref="BN205:BP205"/>
    <mergeCell ref="A206:L206"/>
    <mergeCell ref="M206:O206"/>
    <mergeCell ref="P206:T206"/>
    <mergeCell ref="U206:W206"/>
    <mergeCell ref="X206:AA206"/>
    <mergeCell ref="AB206:AD206"/>
    <mergeCell ref="AG206:AI206"/>
    <mergeCell ref="AJ206:AK206"/>
    <mergeCell ref="AL206:AM206"/>
    <mergeCell ref="AN206:AO206"/>
    <mergeCell ref="AP206:AR206"/>
    <mergeCell ref="AT206:AV206"/>
    <mergeCell ref="AW206:AX206"/>
    <mergeCell ref="AY206:AZ206"/>
    <mergeCell ref="BA206:BC206"/>
    <mergeCell ref="BD206:BE206"/>
    <mergeCell ref="BN206:BP206"/>
    <mergeCell ref="A207:L207"/>
    <mergeCell ref="M207:O207"/>
    <mergeCell ref="P207:T207"/>
    <mergeCell ref="U207:W207"/>
    <mergeCell ref="X207:AA207"/>
    <mergeCell ref="AB207:AD207"/>
    <mergeCell ref="AG207:AI207"/>
    <mergeCell ref="AJ207:AK207"/>
    <mergeCell ref="AL207:AM207"/>
    <mergeCell ref="AN207:AO207"/>
    <mergeCell ref="AP207:AR207"/>
    <mergeCell ref="AT207:AV207"/>
    <mergeCell ref="AW207:AX207"/>
    <mergeCell ref="AY207:AZ207"/>
    <mergeCell ref="BA207:BC207"/>
    <mergeCell ref="BD207:BE207"/>
    <mergeCell ref="BN207:BP207"/>
    <mergeCell ref="A208:L208"/>
    <mergeCell ref="M208:O208"/>
    <mergeCell ref="P208:T208"/>
    <mergeCell ref="U208:W208"/>
    <mergeCell ref="X208:AA208"/>
    <mergeCell ref="AB208:AD208"/>
    <mergeCell ref="AG208:AI208"/>
    <mergeCell ref="AJ208:AK208"/>
    <mergeCell ref="AL208:AM208"/>
    <mergeCell ref="AN208:AO208"/>
    <mergeCell ref="AP208:AR208"/>
    <mergeCell ref="AT208:AV208"/>
    <mergeCell ref="AW208:AX208"/>
    <mergeCell ref="AY208:AZ208"/>
    <mergeCell ref="BA208:BC208"/>
    <mergeCell ref="BD208:BE208"/>
    <mergeCell ref="BN208:BP208"/>
    <mergeCell ref="A209:L209"/>
    <mergeCell ref="M209:O209"/>
    <mergeCell ref="P209:T209"/>
    <mergeCell ref="U209:W209"/>
    <mergeCell ref="X209:AA209"/>
    <mergeCell ref="AB209:AD209"/>
    <mergeCell ref="AG209:AI209"/>
    <mergeCell ref="AJ209:AK209"/>
    <mergeCell ref="AL209:AM209"/>
    <mergeCell ref="AN209:AO209"/>
    <mergeCell ref="AP209:AR209"/>
    <mergeCell ref="AT209:AV209"/>
    <mergeCell ref="AW209:AX209"/>
    <mergeCell ref="AY209:AZ209"/>
    <mergeCell ref="BA209:BC209"/>
    <mergeCell ref="BD209:BE209"/>
    <mergeCell ref="BN209:BP209"/>
    <mergeCell ref="A210:L210"/>
    <mergeCell ref="M210:O210"/>
    <mergeCell ref="P210:T210"/>
    <mergeCell ref="U210:W210"/>
    <mergeCell ref="X210:AA210"/>
    <mergeCell ref="AB210:AD210"/>
    <mergeCell ref="AG210:AI210"/>
    <mergeCell ref="AJ210:AK210"/>
    <mergeCell ref="AL210:AM210"/>
    <mergeCell ref="AN210:AO210"/>
    <mergeCell ref="AP210:AR210"/>
    <mergeCell ref="AT210:AV210"/>
    <mergeCell ref="AW210:AX210"/>
    <mergeCell ref="AY210:AZ210"/>
    <mergeCell ref="BA210:BC210"/>
    <mergeCell ref="BD210:BE210"/>
    <mergeCell ref="BN210:BP210"/>
    <mergeCell ref="A211:L211"/>
    <mergeCell ref="M211:O211"/>
    <mergeCell ref="P211:T211"/>
    <mergeCell ref="U211:W211"/>
    <mergeCell ref="X211:AA211"/>
    <mergeCell ref="AB211:AD211"/>
    <mergeCell ref="AG211:AI211"/>
    <mergeCell ref="AJ211:AK211"/>
    <mergeCell ref="AL211:AM211"/>
    <mergeCell ref="AN211:AO211"/>
    <mergeCell ref="AP211:AR211"/>
    <mergeCell ref="AT211:AV211"/>
    <mergeCell ref="AW211:AX211"/>
    <mergeCell ref="AY211:AZ211"/>
    <mergeCell ref="BA211:BC211"/>
    <mergeCell ref="BD211:BE211"/>
    <mergeCell ref="BN211:BP211"/>
    <mergeCell ref="A212:L212"/>
    <mergeCell ref="M212:O212"/>
    <mergeCell ref="P212:T212"/>
    <mergeCell ref="U212:W212"/>
    <mergeCell ref="X212:AA212"/>
    <mergeCell ref="AB212:AD212"/>
    <mergeCell ref="AG212:AI212"/>
    <mergeCell ref="AJ212:AK212"/>
    <mergeCell ref="AL212:AM212"/>
    <mergeCell ref="AN212:AO212"/>
    <mergeCell ref="AP212:AR212"/>
    <mergeCell ref="AT212:AV212"/>
    <mergeCell ref="AW212:AX212"/>
    <mergeCell ref="AY212:AZ212"/>
    <mergeCell ref="BA212:BC212"/>
    <mergeCell ref="BD212:BE212"/>
    <mergeCell ref="BN212:BP212"/>
    <mergeCell ref="A213:L213"/>
    <mergeCell ref="M213:O213"/>
    <mergeCell ref="P213:T213"/>
    <mergeCell ref="U213:W213"/>
    <mergeCell ref="X213:AA213"/>
    <mergeCell ref="AB213:AD213"/>
    <mergeCell ref="AG213:AI213"/>
    <mergeCell ref="AJ213:AK213"/>
    <mergeCell ref="AL213:AM213"/>
    <mergeCell ref="AN213:AO213"/>
    <mergeCell ref="AP213:AR213"/>
    <mergeCell ref="AT213:AV213"/>
    <mergeCell ref="AW213:AX213"/>
    <mergeCell ref="AY213:AZ213"/>
    <mergeCell ref="BA213:BC213"/>
    <mergeCell ref="BD213:BE213"/>
    <mergeCell ref="BN213:BP213"/>
    <mergeCell ref="A214:L214"/>
    <mergeCell ref="M214:O214"/>
    <mergeCell ref="P214:T214"/>
    <mergeCell ref="U214:W214"/>
    <mergeCell ref="X214:AA214"/>
    <mergeCell ref="AB214:AD214"/>
    <mergeCell ref="AG214:AI214"/>
    <mergeCell ref="AJ214:AK214"/>
    <mergeCell ref="AL214:AM214"/>
    <mergeCell ref="AN214:AO214"/>
    <mergeCell ref="AP214:AR214"/>
    <mergeCell ref="AT214:AV214"/>
    <mergeCell ref="AW214:AX214"/>
    <mergeCell ref="AY214:AZ214"/>
    <mergeCell ref="BA214:BC214"/>
    <mergeCell ref="BD214:BE214"/>
    <mergeCell ref="BN214:BP214"/>
    <mergeCell ref="A215:L215"/>
    <mergeCell ref="M215:BQ215"/>
    <mergeCell ref="A216:BQ216"/>
    <mergeCell ref="A217:A319"/>
    <mergeCell ref="B217:U218"/>
    <mergeCell ref="V217:X218"/>
    <mergeCell ref="Y217:AY217"/>
    <mergeCell ref="Y218:AB218"/>
    <mergeCell ref="AC218:AE218"/>
    <mergeCell ref="AF218:AH218"/>
    <mergeCell ref="AI218:AJ218"/>
    <mergeCell ref="AK218:AN218"/>
    <mergeCell ref="AO218:AQ218"/>
    <mergeCell ref="AR218:AT218"/>
    <mergeCell ref="AU218:AW218"/>
    <mergeCell ref="AX218:AY218"/>
    <mergeCell ref="AZ217:BD218"/>
    <mergeCell ref="B219:U219"/>
    <mergeCell ref="V219:X219"/>
    <mergeCell ref="Y219:AB219"/>
    <mergeCell ref="AC219:AE219"/>
    <mergeCell ref="AF219:AH219"/>
    <mergeCell ref="AI219:AJ219"/>
    <mergeCell ref="AK219:AN219"/>
    <mergeCell ref="AO219:AQ219"/>
    <mergeCell ref="AR219:AT219"/>
    <mergeCell ref="AU219:AW219"/>
    <mergeCell ref="AX219:AY219"/>
    <mergeCell ref="AZ219:BD219"/>
    <mergeCell ref="B220:U220"/>
    <mergeCell ref="V220:X220"/>
    <mergeCell ref="Y220:AB220"/>
    <mergeCell ref="AC220:AE220"/>
    <mergeCell ref="AF220:AH220"/>
    <mergeCell ref="AI220:AJ220"/>
    <mergeCell ref="AK220:AN220"/>
    <mergeCell ref="AO220:AQ220"/>
    <mergeCell ref="AR220:AT220"/>
    <mergeCell ref="AU220:AW220"/>
    <mergeCell ref="AX220:AY220"/>
    <mergeCell ref="AZ220:BD220"/>
    <mergeCell ref="B221:U221"/>
    <mergeCell ref="V221:X221"/>
    <mergeCell ref="Y221:AB221"/>
    <mergeCell ref="AC221:AE221"/>
    <mergeCell ref="AF221:AH221"/>
    <mergeCell ref="AI221:AJ221"/>
    <mergeCell ref="AK221:AN221"/>
    <mergeCell ref="AO221:AQ221"/>
    <mergeCell ref="AR221:AT221"/>
    <mergeCell ref="AU221:AW221"/>
    <mergeCell ref="AX221:AY221"/>
    <mergeCell ref="AZ221:BD221"/>
    <mergeCell ref="B222:U222"/>
    <mergeCell ref="V222:X222"/>
    <mergeCell ref="Y222:AB222"/>
    <mergeCell ref="AC222:AE222"/>
    <mergeCell ref="AF222:AH222"/>
    <mergeCell ref="AI222:AJ222"/>
    <mergeCell ref="AK222:AN222"/>
    <mergeCell ref="AO222:AQ222"/>
    <mergeCell ref="AR222:AT222"/>
    <mergeCell ref="AU222:AW222"/>
    <mergeCell ref="AX222:AY222"/>
    <mergeCell ref="AZ222:BD222"/>
    <mergeCell ref="C223:U223"/>
    <mergeCell ref="V223:X223"/>
    <mergeCell ref="Y223:AB223"/>
    <mergeCell ref="AC223:AE223"/>
    <mergeCell ref="AF223:AH223"/>
    <mergeCell ref="AI223:AJ223"/>
    <mergeCell ref="AK223:AN223"/>
    <mergeCell ref="AO223:AQ223"/>
    <mergeCell ref="AR223:AT223"/>
    <mergeCell ref="AU223:AW223"/>
    <mergeCell ref="AX223:AY223"/>
    <mergeCell ref="AZ223:BD223"/>
    <mergeCell ref="C224:U224"/>
    <mergeCell ref="V224:X224"/>
    <mergeCell ref="Y224:AB224"/>
    <mergeCell ref="AC224:AE224"/>
    <mergeCell ref="AF224:AH224"/>
    <mergeCell ref="AI224:AJ224"/>
    <mergeCell ref="AK224:AN224"/>
    <mergeCell ref="AO224:AQ224"/>
    <mergeCell ref="AR224:AT224"/>
    <mergeCell ref="AU224:AW224"/>
    <mergeCell ref="AX224:AY224"/>
    <mergeCell ref="AZ224:BD224"/>
    <mergeCell ref="C225:U225"/>
    <mergeCell ref="V225:X225"/>
    <mergeCell ref="Y225:AB225"/>
    <mergeCell ref="AC225:AE225"/>
    <mergeCell ref="AF225:AH225"/>
    <mergeCell ref="AI225:AJ225"/>
    <mergeCell ref="AK225:AN225"/>
    <mergeCell ref="AO225:AQ225"/>
    <mergeCell ref="AR225:AT225"/>
    <mergeCell ref="AU225:AW225"/>
    <mergeCell ref="AX225:AY225"/>
    <mergeCell ref="AZ225:BD225"/>
    <mergeCell ref="C226:U226"/>
    <mergeCell ref="V226:X226"/>
    <mergeCell ref="Y226:AB226"/>
    <mergeCell ref="AC226:AE226"/>
    <mergeCell ref="AF226:AH226"/>
    <mergeCell ref="AI226:AJ226"/>
    <mergeCell ref="AK226:AN226"/>
    <mergeCell ref="AO226:AQ226"/>
    <mergeCell ref="AR226:AT226"/>
    <mergeCell ref="AU226:AW226"/>
    <mergeCell ref="AX226:AY226"/>
    <mergeCell ref="AZ226:BD226"/>
    <mergeCell ref="C227:U227"/>
    <mergeCell ref="V227:X227"/>
    <mergeCell ref="Y227:AB227"/>
    <mergeCell ref="AC227:AE227"/>
    <mergeCell ref="AF227:AH227"/>
    <mergeCell ref="AI227:AJ227"/>
    <mergeCell ref="AK227:AN227"/>
    <mergeCell ref="AO227:AQ227"/>
    <mergeCell ref="AR227:AT227"/>
    <mergeCell ref="AU227:AW227"/>
    <mergeCell ref="AX227:AY227"/>
    <mergeCell ref="AZ227:BD227"/>
    <mergeCell ref="C228:U228"/>
    <mergeCell ref="V228:X228"/>
    <mergeCell ref="Y228:AB228"/>
    <mergeCell ref="AC228:AE228"/>
    <mergeCell ref="AF228:AH228"/>
    <mergeCell ref="AI228:AJ228"/>
    <mergeCell ref="AK228:AN228"/>
    <mergeCell ref="AO228:AQ228"/>
    <mergeCell ref="AR228:AT228"/>
    <mergeCell ref="AU228:AW228"/>
    <mergeCell ref="AX228:AY228"/>
    <mergeCell ref="AZ228:BD228"/>
    <mergeCell ref="C229:U229"/>
    <mergeCell ref="V229:X229"/>
    <mergeCell ref="Y229:AB229"/>
    <mergeCell ref="AC229:AE229"/>
    <mergeCell ref="AF229:AH229"/>
    <mergeCell ref="AI229:AJ229"/>
    <mergeCell ref="AK229:AN229"/>
    <mergeCell ref="AO229:AQ229"/>
    <mergeCell ref="AR229:AT229"/>
    <mergeCell ref="AU229:AW229"/>
    <mergeCell ref="AX229:AY229"/>
    <mergeCell ref="AZ229:BD229"/>
    <mergeCell ref="C230:U230"/>
    <mergeCell ref="V230:X230"/>
    <mergeCell ref="Y230:AB230"/>
    <mergeCell ref="AC230:AE230"/>
    <mergeCell ref="AF230:AH230"/>
    <mergeCell ref="AI230:AJ230"/>
    <mergeCell ref="AK230:AN230"/>
    <mergeCell ref="AO230:AQ230"/>
    <mergeCell ref="AR230:AT230"/>
    <mergeCell ref="AU230:AW230"/>
    <mergeCell ref="AX230:AY230"/>
    <mergeCell ref="AZ230:BD230"/>
    <mergeCell ref="C231:U231"/>
    <mergeCell ref="V231:X231"/>
    <mergeCell ref="Y231:AB231"/>
    <mergeCell ref="AC231:AE231"/>
    <mergeCell ref="AF231:AH231"/>
    <mergeCell ref="AI231:AJ231"/>
    <mergeCell ref="AK231:AN231"/>
    <mergeCell ref="AO231:AQ231"/>
    <mergeCell ref="AR231:AT231"/>
    <mergeCell ref="AU231:AW231"/>
    <mergeCell ref="AX231:AY231"/>
    <mergeCell ref="AZ231:BD231"/>
    <mergeCell ref="B232:U232"/>
    <mergeCell ref="V232:X232"/>
    <mergeCell ref="Y232:AB232"/>
    <mergeCell ref="AC232:AE232"/>
    <mergeCell ref="AF232:AH232"/>
    <mergeCell ref="AI232:AJ232"/>
    <mergeCell ref="AK232:AN232"/>
    <mergeCell ref="AO232:AQ232"/>
    <mergeCell ref="AR232:AT232"/>
    <mergeCell ref="AU232:AW232"/>
    <mergeCell ref="AX232:AY232"/>
    <mergeCell ref="AZ232:BD232"/>
    <mergeCell ref="B233:U233"/>
    <mergeCell ref="V233:X233"/>
    <mergeCell ref="Y233:AB233"/>
    <mergeCell ref="AC233:AE233"/>
    <mergeCell ref="AF233:AH233"/>
    <mergeCell ref="AI233:AJ233"/>
    <mergeCell ref="AK233:AN233"/>
    <mergeCell ref="AO233:AQ233"/>
    <mergeCell ref="AR233:AT233"/>
    <mergeCell ref="AU233:AW233"/>
    <mergeCell ref="AX233:AY233"/>
    <mergeCell ref="AZ233:BD233"/>
    <mergeCell ref="C234:U234"/>
    <mergeCell ref="V234:X234"/>
    <mergeCell ref="Y234:AB234"/>
    <mergeCell ref="AC234:AE234"/>
    <mergeCell ref="AF234:AH234"/>
    <mergeCell ref="AI234:AJ234"/>
    <mergeCell ref="AK234:AN234"/>
    <mergeCell ref="AO234:AQ234"/>
    <mergeCell ref="AR234:AT234"/>
    <mergeCell ref="AU234:AW234"/>
    <mergeCell ref="AX234:AY234"/>
    <mergeCell ref="AZ234:BD234"/>
    <mergeCell ref="C235:U235"/>
    <mergeCell ref="V235:X235"/>
    <mergeCell ref="Y235:AB235"/>
    <mergeCell ref="AC235:AE235"/>
    <mergeCell ref="AF235:AH235"/>
    <mergeCell ref="AI235:AJ235"/>
    <mergeCell ref="AK235:AN235"/>
    <mergeCell ref="AO235:AQ235"/>
    <mergeCell ref="AR235:AT235"/>
    <mergeCell ref="AU235:AW235"/>
    <mergeCell ref="AX235:AY235"/>
    <mergeCell ref="AZ235:BD235"/>
    <mergeCell ref="C236:U236"/>
    <mergeCell ref="V236:X236"/>
    <mergeCell ref="Y236:AB236"/>
    <mergeCell ref="AC236:AE236"/>
    <mergeCell ref="AF236:AH236"/>
    <mergeCell ref="AI236:AJ236"/>
    <mergeCell ref="AK236:AN236"/>
    <mergeCell ref="AO236:AQ236"/>
    <mergeCell ref="AR236:AT236"/>
    <mergeCell ref="AU236:AW236"/>
    <mergeCell ref="AX236:AY236"/>
    <mergeCell ref="AZ236:BD236"/>
    <mergeCell ref="C237:U237"/>
    <mergeCell ref="V237:X237"/>
    <mergeCell ref="Y237:AB237"/>
    <mergeCell ref="AC237:AE237"/>
    <mergeCell ref="AF237:AH237"/>
    <mergeCell ref="AI237:AJ237"/>
    <mergeCell ref="AK237:AN237"/>
    <mergeCell ref="AO237:AQ237"/>
    <mergeCell ref="AR237:AT237"/>
    <mergeCell ref="AU237:AW237"/>
    <mergeCell ref="AX237:AY237"/>
    <mergeCell ref="AZ237:BD237"/>
    <mergeCell ref="C238:U238"/>
    <mergeCell ref="V238:X238"/>
    <mergeCell ref="Y238:AB238"/>
    <mergeCell ref="AC238:AE238"/>
    <mergeCell ref="AF238:AH238"/>
    <mergeCell ref="AI238:AJ238"/>
    <mergeCell ref="AK238:AN238"/>
    <mergeCell ref="AO238:AQ238"/>
    <mergeCell ref="AR238:AT238"/>
    <mergeCell ref="AU238:AW238"/>
    <mergeCell ref="AX238:AY238"/>
    <mergeCell ref="AZ238:BD238"/>
    <mergeCell ref="C239:U239"/>
    <mergeCell ref="V239:X239"/>
    <mergeCell ref="Y239:AB239"/>
    <mergeCell ref="AC239:AE239"/>
    <mergeCell ref="AF239:AH239"/>
    <mergeCell ref="AI239:AJ239"/>
    <mergeCell ref="AK239:AN239"/>
    <mergeCell ref="AO239:AQ239"/>
    <mergeCell ref="AR239:AT239"/>
    <mergeCell ref="AU239:AW239"/>
    <mergeCell ref="AX239:AY239"/>
    <mergeCell ref="AZ239:BD239"/>
    <mergeCell ref="C240:U240"/>
    <mergeCell ref="V240:X240"/>
    <mergeCell ref="Y240:AB240"/>
    <mergeCell ref="AC240:AE240"/>
    <mergeCell ref="AF240:AH240"/>
    <mergeCell ref="AI240:AJ240"/>
    <mergeCell ref="AK240:AN240"/>
    <mergeCell ref="AO240:AQ240"/>
    <mergeCell ref="AR240:AT240"/>
    <mergeCell ref="AU240:AW240"/>
    <mergeCell ref="AX240:AY240"/>
    <mergeCell ref="AZ240:BD240"/>
    <mergeCell ref="C241:U241"/>
    <mergeCell ref="V241:X241"/>
    <mergeCell ref="Y241:AB241"/>
    <mergeCell ref="AC241:AE241"/>
    <mergeCell ref="AF241:AH241"/>
    <mergeCell ref="AI241:AJ241"/>
    <mergeCell ref="AK241:AN241"/>
    <mergeCell ref="AO241:AQ241"/>
    <mergeCell ref="AR241:AT241"/>
    <mergeCell ref="AU241:AW241"/>
    <mergeCell ref="AX241:AY241"/>
    <mergeCell ref="AZ241:BD241"/>
    <mergeCell ref="C242:U242"/>
    <mergeCell ref="V242:X242"/>
    <mergeCell ref="Y242:AB242"/>
    <mergeCell ref="AC242:AE242"/>
    <mergeCell ref="AF242:AH242"/>
    <mergeCell ref="AI242:AJ242"/>
    <mergeCell ref="AK242:AN242"/>
    <mergeCell ref="AO242:AQ242"/>
    <mergeCell ref="AR242:AT242"/>
    <mergeCell ref="AU242:AW242"/>
    <mergeCell ref="AX242:AY242"/>
    <mergeCell ref="AZ242:BD242"/>
    <mergeCell ref="B243:U243"/>
    <mergeCell ref="V243:X243"/>
    <mergeCell ref="Y243:AB243"/>
    <mergeCell ref="AC243:AE243"/>
    <mergeCell ref="AF243:AH243"/>
    <mergeCell ref="AI243:AJ243"/>
    <mergeCell ref="AK243:AN243"/>
    <mergeCell ref="AO243:AQ243"/>
    <mergeCell ref="AR243:AT243"/>
    <mergeCell ref="AU243:AW243"/>
    <mergeCell ref="AX243:AY243"/>
    <mergeCell ref="AZ243:BD243"/>
    <mergeCell ref="B244:U244"/>
    <mergeCell ref="V244:X244"/>
    <mergeCell ref="Y244:AB244"/>
    <mergeCell ref="AC244:AE244"/>
    <mergeCell ref="AF244:AH244"/>
    <mergeCell ref="AI244:AJ244"/>
    <mergeCell ref="AK244:AN244"/>
    <mergeCell ref="AO244:AQ244"/>
    <mergeCell ref="AR244:AT244"/>
    <mergeCell ref="AU244:AW244"/>
    <mergeCell ref="AX244:AY244"/>
    <mergeCell ref="AZ244:BD244"/>
    <mergeCell ref="C245:U245"/>
    <mergeCell ref="V245:X245"/>
    <mergeCell ref="Y245:AB245"/>
    <mergeCell ref="AC245:AE245"/>
    <mergeCell ref="AF245:AH245"/>
    <mergeCell ref="AI245:AJ245"/>
    <mergeCell ref="AK245:AN245"/>
    <mergeCell ref="AO245:AQ245"/>
    <mergeCell ref="AR245:AT245"/>
    <mergeCell ref="AU245:AW245"/>
    <mergeCell ref="AX245:AY245"/>
    <mergeCell ref="AZ245:BD245"/>
    <mergeCell ref="C246:U246"/>
    <mergeCell ref="V246:X246"/>
    <mergeCell ref="Y246:AB246"/>
    <mergeCell ref="AC246:AE246"/>
    <mergeCell ref="AF246:AH246"/>
    <mergeCell ref="AI246:AJ246"/>
    <mergeCell ref="AK246:AN246"/>
    <mergeCell ref="AO246:AQ246"/>
    <mergeCell ref="AR246:AT246"/>
    <mergeCell ref="AU246:AW246"/>
    <mergeCell ref="AX246:AY246"/>
    <mergeCell ref="AZ246:BD246"/>
    <mergeCell ref="C247:U247"/>
    <mergeCell ref="V247:X247"/>
    <mergeCell ref="Y247:AB247"/>
    <mergeCell ref="AC247:AE247"/>
    <mergeCell ref="AF247:AH247"/>
    <mergeCell ref="AI247:AJ247"/>
    <mergeCell ref="AK247:AN247"/>
    <mergeCell ref="AO247:AQ247"/>
    <mergeCell ref="AR247:AT247"/>
    <mergeCell ref="AU247:AW247"/>
    <mergeCell ref="AX247:AY247"/>
    <mergeCell ref="AZ247:BD247"/>
    <mergeCell ref="C248:U248"/>
    <mergeCell ref="V248:X248"/>
    <mergeCell ref="Y248:AB248"/>
    <mergeCell ref="AC248:AE248"/>
    <mergeCell ref="AF248:AH248"/>
    <mergeCell ref="AI248:AJ248"/>
    <mergeCell ref="AK248:AN248"/>
    <mergeCell ref="AO248:AQ248"/>
    <mergeCell ref="AR248:AT248"/>
    <mergeCell ref="AU248:AW248"/>
    <mergeCell ref="AX248:AY248"/>
    <mergeCell ref="AZ248:BD248"/>
    <mergeCell ref="C249:U249"/>
    <mergeCell ref="V249:X249"/>
    <mergeCell ref="Y249:AB249"/>
    <mergeCell ref="AC249:AE249"/>
    <mergeCell ref="AF249:AH249"/>
    <mergeCell ref="AI249:AJ249"/>
    <mergeCell ref="AK249:AN249"/>
    <mergeCell ref="AO249:AQ249"/>
    <mergeCell ref="AR249:AT249"/>
    <mergeCell ref="AU249:AW249"/>
    <mergeCell ref="AX249:AY249"/>
    <mergeCell ref="AZ249:BD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R250:AT250"/>
    <mergeCell ref="AU250:AW250"/>
    <mergeCell ref="AX250:AY250"/>
    <mergeCell ref="AZ250:BD250"/>
    <mergeCell ref="C251:U251"/>
    <mergeCell ref="V251:X251"/>
    <mergeCell ref="Y251:AB251"/>
    <mergeCell ref="AC251:AE251"/>
    <mergeCell ref="AF251:AH251"/>
    <mergeCell ref="AI251:AJ251"/>
    <mergeCell ref="AK251:AN251"/>
    <mergeCell ref="AO251:AQ251"/>
    <mergeCell ref="AR251:AT251"/>
    <mergeCell ref="AU251:AW251"/>
    <mergeCell ref="AX251:AY251"/>
    <mergeCell ref="AZ251:BD251"/>
    <mergeCell ref="C252:U252"/>
    <mergeCell ref="V252:X252"/>
    <mergeCell ref="Y252:AB252"/>
    <mergeCell ref="AC252:AE252"/>
    <mergeCell ref="AF252:AH252"/>
    <mergeCell ref="AI252:AJ252"/>
    <mergeCell ref="AK252:AN252"/>
    <mergeCell ref="AO252:AQ252"/>
    <mergeCell ref="AR252:AT252"/>
    <mergeCell ref="AU252:AW252"/>
    <mergeCell ref="AX252:AY252"/>
    <mergeCell ref="AZ252:BD252"/>
    <mergeCell ref="C253:U253"/>
    <mergeCell ref="V253:X253"/>
    <mergeCell ref="Y253:AB253"/>
    <mergeCell ref="AC253:AE253"/>
    <mergeCell ref="AF253:AH253"/>
    <mergeCell ref="AI253:AJ253"/>
    <mergeCell ref="AK253:AN253"/>
    <mergeCell ref="AO253:AQ253"/>
    <mergeCell ref="AR253:AT253"/>
    <mergeCell ref="AU253:AW253"/>
    <mergeCell ref="AX253:AY253"/>
    <mergeCell ref="AZ253:BD253"/>
    <mergeCell ref="B254:U254"/>
    <mergeCell ref="V254:X254"/>
    <mergeCell ref="Y254:AB254"/>
    <mergeCell ref="AC254:AE254"/>
    <mergeCell ref="AF254:AH254"/>
    <mergeCell ref="AI254:AJ254"/>
    <mergeCell ref="AK254:AN254"/>
    <mergeCell ref="AO254:AQ254"/>
    <mergeCell ref="AR254:AT254"/>
    <mergeCell ref="AU254:AW254"/>
    <mergeCell ref="AX254:AY254"/>
    <mergeCell ref="AZ254:BD254"/>
    <mergeCell ref="B255:U255"/>
    <mergeCell ref="V255:X255"/>
    <mergeCell ref="Y255:AB255"/>
    <mergeCell ref="AC255:AE255"/>
    <mergeCell ref="AF255:AH255"/>
    <mergeCell ref="AI255:AJ255"/>
    <mergeCell ref="AK255:AN255"/>
    <mergeCell ref="AO255:AQ255"/>
    <mergeCell ref="AR255:AT255"/>
    <mergeCell ref="AU255:AW255"/>
    <mergeCell ref="AX255:AY255"/>
    <mergeCell ref="AZ255:BD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R256:AT256"/>
    <mergeCell ref="AU256:AW256"/>
    <mergeCell ref="AX256:AY256"/>
    <mergeCell ref="AZ256:BD256"/>
    <mergeCell ref="C257:U257"/>
    <mergeCell ref="V257:X257"/>
    <mergeCell ref="Y257:AB257"/>
    <mergeCell ref="AC257:AE257"/>
    <mergeCell ref="AF257:AH257"/>
    <mergeCell ref="AI257:AJ257"/>
    <mergeCell ref="AK257:AN257"/>
    <mergeCell ref="AO257:AQ257"/>
    <mergeCell ref="AR257:AT257"/>
    <mergeCell ref="AU257:AW257"/>
    <mergeCell ref="AX257:AY257"/>
    <mergeCell ref="AZ257:BD257"/>
    <mergeCell ref="C258:U258"/>
    <mergeCell ref="V258:X258"/>
    <mergeCell ref="Y258:AB258"/>
    <mergeCell ref="AC258:AE258"/>
    <mergeCell ref="AF258:AH258"/>
    <mergeCell ref="AI258:AJ258"/>
    <mergeCell ref="AK258:AN258"/>
    <mergeCell ref="AO258:AQ258"/>
    <mergeCell ref="AR258:AT258"/>
    <mergeCell ref="AU258:AW258"/>
    <mergeCell ref="AX258:AY258"/>
    <mergeCell ref="AZ258:BD258"/>
    <mergeCell ref="C259:U259"/>
    <mergeCell ref="V259:X259"/>
    <mergeCell ref="Y259:AB259"/>
    <mergeCell ref="AC259:AE259"/>
    <mergeCell ref="AF259:AH259"/>
    <mergeCell ref="AI259:AJ259"/>
    <mergeCell ref="AK259:AN259"/>
    <mergeCell ref="AO259:AQ259"/>
    <mergeCell ref="AR259:AT259"/>
    <mergeCell ref="AU259:AW259"/>
    <mergeCell ref="AX259:AY259"/>
    <mergeCell ref="AZ259:BD259"/>
    <mergeCell ref="C260:U260"/>
    <mergeCell ref="V260:X260"/>
    <mergeCell ref="Y260:AB260"/>
    <mergeCell ref="AC260:AE260"/>
    <mergeCell ref="AF260:AH260"/>
    <mergeCell ref="AI260:AJ260"/>
    <mergeCell ref="AK260:AN260"/>
    <mergeCell ref="AO260:AQ260"/>
    <mergeCell ref="AR260:AT260"/>
    <mergeCell ref="AU260:AW260"/>
    <mergeCell ref="AX260:AY260"/>
    <mergeCell ref="AZ260:BD260"/>
    <mergeCell ref="C261:U261"/>
    <mergeCell ref="V261:X261"/>
    <mergeCell ref="Y261:AB261"/>
    <mergeCell ref="AC261:AE261"/>
    <mergeCell ref="AF261:AH261"/>
    <mergeCell ref="AI261:AJ261"/>
    <mergeCell ref="AK261:AN261"/>
    <mergeCell ref="AO261:AQ261"/>
    <mergeCell ref="AR261:AT261"/>
    <mergeCell ref="AU261:AW261"/>
    <mergeCell ref="AX261:AY261"/>
    <mergeCell ref="AZ261:BD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R262:AT262"/>
    <mergeCell ref="AU262:AW262"/>
    <mergeCell ref="AX262:AY262"/>
    <mergeCell ref="AZ262:BD262"/>
    <mergeCell ref="C263:U263"/>
    <mergeCell ref="V263:X263"/>
    <mergeCell ref="Y263:AB263"/>
    <mergeCell ref="AC263:AE263"/>
    <mergeCell ref="AF263:AH263"/>
    <mergeCell ref="AI263:AJ263"/>
    <mergeCell ref="AK263:AN263"/>
    <mergeCell ref="AO263:AQ263"/>
    <mergeCell ref="AR263:AT263"/>
    <mergeCell ref="AU263:AW263"/>
    <mergeCell ref="AX263:AY263"/>
    <mergeCell ref="AZ263:BD263"/>
    <mergeCell ref="C264:U264"/>
    <mergeCell ref="V264:X264"/>
    <mergeCell ref="Y264:AB264"/>
    <mergeCell ref="AC264:AE264"/>
    <mergeCell ref="AF264:AH264"/>
    <mergeCell ref="AI264:AJ264"/>
    <mergeCell ref="AK264:AN264"/>
    <mergeCell ref="AO264:AQ264"/>
    <mergeCell ref="AR264:AT264"/>
    <mergeCell ref="AU264:AW264"/>
    <mergeCell ref="AX264:AY264"/>
    <mergeCell ref="AZ264:BD264"/>
    <mergeCell ref="B265:U265"/>
    <mergeCell ref="V265:X265"/>
    <mergeCell ref="Y265:AB265"/>
    <mergeCell ref="AC265:AE265"/>
    <mergeCell ref="AF265:AH265"/>
    <mergeCell ref="AI265:AJ265"/>
    <mergeCell ref="AK265:AN265"/>
    <mergeCell ref="AO265:AQ265"/>
    <mergeCell ref="AR265:AT265"/>
    <mergeCell ref="AU265:AW265"/>
    <mergeCell ref="AX265:AY265"/>
    <mergeCell ref="AZ265:BD265"/>
    <mergeCell ref="B266:U266"/>
    <mergeCell ref="V266:X266"/>
    <mergeCell ref="Y266:AB266"/>
    <mergeCell ref="AC266:AE266"/>
    <mergeCell ref="AF266:AH266"/>
    <mergeCell ref="AI266:AJ266"/>
    <mergeCell ref="AK266:AN266"/>
    <mergeCell ref="AO266:AQ266"/>
    <mergeCell ref="AR266:AT266"/>
    <mergeCell ref="AU266:AW266"/>
    <mergeCell ref="AX266:AY266"/>
    <mergeCell ref="AZ266:BD266"/>
    <mergeCell ref="C267:U267"/>
    <mergeCell ref="V267:X267"/>
    <mergeCell ref="Y267:AB267"/>
    <mergeCell ref="AC267:AE267"/>
    <mergeCell ref="AF267:AH267"/>
    <mergeCell ref="AI267:AJ267"/>
    <mergeCell ref="AK267:AN267"/>
    <mergeCell ref="AO267:AQ267"/>
    <mergeCell ref="AR267:AT267"/>
    <mergeCell ref="AU267:AW267"/>
    <mergeCell ref="AX267:AY267"/>
    <mergeCell ref="AZ267:BD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R268:AT268"/>
    <mergeCell ref="AU268:AW268"/>
    <mergeCell ref="AX268:AY268"/>
    <mergeCell ref="AZ268:BD268"/>
    <mergeCell ref="C269:U269"/>
    <mergeCell ref="V269:X269"/>
    <mergeCell ref="Y269:AB269"/>
    <mergeCell ref="AC269:AE269"/>
    <mergeCell ref="AF269:AH269"/>
    <mergeCell ref="AI269:AJ269"/>
    <mergeCell ref="AK269:AN269"/>
    <mergeCell ref="AO269:AQ269"/>
    <mergeCell ref="AR269:AT269"/>
    <mergeCell ref="AU269:AW269"/>
    <mergeCell ref="AX269:AY269"/>
    <mergeCell ref="AZ269:BD269"/>
    <mergeCell ref="C270:U270"/>
    <mergeCell ref="V270:X270"/>
    <mergeCell ref="Y270:AB270"/>
    <mergeCell ref="AC270:AE270"/>
    <mergeCell ref="AF270:AH270"/>
    <mergeCell ref="AI270:AJ270"/>
    <mergeCell ref="AK270:AN270"/>
    <mergeCell ref="AO270:AQ270"/>
    <mergeCell ref="AR270:AT270"/>
    <mergeCell ref="AU270:AW270"/>
    <mergeCell ref="AX270:AY270"/>
    <mergeCell ref="AZ270:BD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R271:AT271"/>
    <mergeCell ref="AU271:AW271"/>
    <mergeCell ref="AX271:AY271"/>
    <mergeCell ref="AZ271:BD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R272:AT272"/>
    <mergeCell ref="AU272:AW272"/>
    <mergeCell ref="AX272:AY272"/>
    <mergeCell ref="AZ272:BD272"/>
    <mergeCell ref="C273:U273"/>
    <mergeCell ref="V273:X273"/>
    <mergeCell ref="Y273:AB273"/>
    <mergeCell ref="AC273:AE273"/>
    <mergeCell ref="AF273:AH273"/>
    <mergeCell ref="AI273:AJ273"/>
    <mergeCell ref="AK273:AN273"/>
    <mergeCell ref="AO273:AQ273"/>
    <mergeCell ref="AR273:AT273"/>
    <mergeCell ref="AU273:AW273"/>
    <mergeCell ref="AX273:AY273"/>
    <mergeCell ref="AZ273:BD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R274:AT274"/>
    <mergeCell ref="AU274:AW274"/>
    <mergeCell ref="AX274:AY274"/>
    <mergeCell ref="AZ274:BD274"/>
    <mergeCell ref="C275:U275"/>
    <mergeCell ref="V275:X275"/>
    <mergeCell ref="Y275:AB275"/>
    <mergeCell ref="AC275:AE275"/>
    <mergeCell ref="AF275:AH275"/>
    <mergeCell ref="AI275:AJ275"/>
    <mergeCell ref="AK275:AN275"/>
    <mergeCell ref="AO275:AQ275"/>
    <mergeCell ref="AR275:AT275"/>
    <mergeCell ref="AU275:AW275"/>
    <mergeCell ref="AX275:AY275"/>
    <mergeCell ref="AZ275:BD275"/>
    <mergeCell ref="B276:U276"/>
    <mergeCell ref="V276:X276"/>
    <mergeCell ref="Y276:AB276"/>
    <mergeCell ref="AC276:AE276"/>
    <mergeCell ref="AF276:AH276"/>
    <mergeCell ref="AI276:AJ276"/>
    <mergeCell ref="AK276:AN276"/>
    <mergeCell ref="AO276:AQ276"/>
    <mergeCell ref="AR276:AT276"/>
    <mergeCell ref="AU276:AW276"/>
    <mergeCell ref="AX276:AY276"/>
    <mergeCell ref="AZ276:BD276"/>
    <mergeCell ref="B277:U277"/>
    <mergeCell ref="V277:X277"/>
    <mergeCell ref="Y277:AB277"/>
    <mergeCell ref="AC277:AE277"/>
    <mergeCell ref="AF277:AH277"/>
    <mergeCell ref="AI277:AJ277"/>
    <mergeCell ref="AK277:AN277"/>
    <mergeCell ref="AO277:AQ277"/>
    <mergeCell ref="AR277:AT277"/>
    <mergeCell ref="AU277:AW277"/>
    <mergeCell ref="AX277:AY277"/>
    <mergeCell ref="AZ277:BD277"/>
    <mergeCell ref="C278:U278"/>
    <mergeCell ref="V278:X278"/>
    <mergeCell ref="Y278:AB278"/>
    <mergeCell ref="AC278:AE278"/>
    <mergeCell ref="AF278:AH278"/>
    <mergeCell ref="AI278:AJ278"/>
    <mergeCell ref="AK278:AN278"/>
    <mergeCell ref="AO278:AQ278"/>
    <mergeCell ref="AR278:AT278"/>
    <mergeCell ref="AU278:AW278"/>
    <mergeCell ref="AX278:AY278"/>
    <mergeCell ref="AZ278:BD278"/>
    <mergeCell ref="C279:U279"/>
    <mergeCell ref="V279:X279"/>
    <mergeCell ref="Y279:AB279"/>
    <mergeCell ref="AC279:AE279"/>
    <mergeCell ref="AF279:AH279"/>
    <mergeCell ref="AI279:AJ279"/>
    <mergeCell ref="AK279:AN279"/>
    <mergeCell ref="AO279:AQ279"/>
    <mergeCell ref="AR279:AT279"/>
    <mergeCell ref="AU279:AW279"/>
    <mergeCell ref="AX279:AY279"/>
    <mergeCell ref="AZ279:BD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R280:AT280"/>
    <mergeCell ref="AU280:AW280"/>
    <mergeCell ref="AX280:AY280"/>
    <mergeCell ref="AZ280:BD280"/>
    <mergeCell ref="C281:U281"/>
    <mergeCell ref="V281:X281"/>
    <mergeCell ref="Y281:AB281"/>
    <mergeCell ref="AC281:AE281"/>
    <mergeCell ref="AF281:AH281"/>
    <mergeCell ref="AI281:AJ281"/>
    <mergeCell ref="AK281:AN281"/>
    <mergeCell ref="AO281:AQ281"/>
    <mergeCell ref="AR281:AT281"/>
    <mergeCell ref="AU281:AW281"/>
    <mergeCell ref="AX281:AY281"/>
    <mergeCell ref="AZ281:BD281"/>
    <mergeCell ref="C282:U282"/>
    <mergeCell ref="V282:X282"/>
    <mergeCell ref="Y282:AB282"/>
    <mergeCell ref="AC282:AE282"/>
    <mergeCell ref="AF282:AH282"/>
    <mergeCell ref="AI282:AJ282"/>
    <mergeCell ref="AK282:AN282"/>
    <mergeCell ref="AO282:AQ282"/>
    <mergeCell ref="AR282:AT282"/>
    <mergeCell ref="AU282:AW282"/>
    <mergeCell ref="AX282:AY282"/>
    <mergeCell ref="AZ282:BD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R283:AT283"/>
    <mergeCell ref="AU283:AW283"/>
    <mergeCell ref="AX283:AY283"/>
    <mergeCell ref="AZ283:BD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R284:AT284"/>
    <mergeCell ref="AU284:AW284"/>
    <mergeCell ref="AX284:AY284"/>
    <mergeCell ref="AZ284:BD284"/>
    <mergeCell ref="C285:U285"/>
    <mergeCell ref="V285:X285"/>
    <mergeCell ref="Y285:AB285"/>
    <mergeCell ref="AC285:AE285"/>
    <mergeCell ref="AF285:AH285"/>
    <mergeCell ref="AI285:AJ285"/>
    <mergeCell ref="AK285:AN285"/>
    <mergeCell ref="AO285:AQ285"/>
    <mergeCell ref="AR285:AT285"/>
    <mergeCell ref="AU285:AW285"/>
    <mergeCell ref="AX285:AY285"/>
    <mergeCell ref="AZ285:BD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R286:AT286"/>
    <mergeCell ref="AU286:AW286"/>
    <mergeCell ref="AX286:AY286"/>
    <mergeCell ref="AZ286:BD286"/>
    <mergeCell ref="B287:U287"/>
    <mergeCell ref="V287:X287"/>
    <mergeCell ref="Y287:AB287"/>
    <mergeCell ref="AC287:AE287"/>
    <mergeCell ref="AF287:AH287"/>
    <mergeCell ref="AI287:AJ287"/>
    <mergeCell ref="AK287:AN287"/>
    <mergeCell ref="AO287:AQ287"/>
    <mergeCell ref="AR287:AT287"/>
    <mergeCell ref="AU287:AW287"/>
    <mergeCell ref="AX287:AY287"/>
    <mergeCell ref="AZ287:BD287"/>
    <mergeCell ref="B288:U288"/>
    <mergeCell ref="V288:X288"/>
    <mergeCell ref="Y288:AB288"/>
    <mergeCell ref="AC288:AE288"/>
    <mergeCell ref="AF288:AH288"/>
    <mergeCell ref="AI288:AJ288"/>
    <mergeCell ref="AK288:AN288"/>
    <mergeCell ref="AO288:AQ288"/>
    <mergeCell ref="AR288:AT288"/>
    <mergeCell ref="AU288:AW288"/>
    <mergeCell ref="AX288:AY288"/>
    <mergeCell ref="AZ288:BD288"/>
    <mergeCell ref="C289:U289"/>
    <mergeCell ref="V289:X289"/>
    <mergeCell ref="Y289:AB289"/>
    <mergeCell ref="AC289:AE289"/>
    <mergeCell ref="AF289:AH289"/>
    <mergeCell ref="AI289:AJ289"/>
    <mergeCell ref="AK289:AN289"/>
    <mergeCell ref="AO289:AQ289"/>
    <mergeCell ref="AR289:AT289"/>
    <mergeCell ref="AU289:AW289"/>
    <mergeCell ref="AX289:AY289"/>
    <mergeCell ref="AZ289:BD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R290:AT290"/>
    <mergeCell ref="AU290:AW290"/>
    <mergeCell ref="AX290:AY290"/>
    <mergeCell ref="AZ290:BD290"/>
    <mergeCell ref="C291:U291"/>
    <mergeCell ref="V291:X291"/>
    <mergeCell ref="Y291:AB291"/>
    <mergeCell ref="AC291:AE291"/>
    <mergeCell ref="AF291:AH291"/>
    <mergeCell ref="AI291:AJ291"/>
    <mergeCell ref="AK291:AN291"/>
    <mergeCell ref="AO291:AQ291"/>
    <mergeCell ref="AR291:AT291"/>
    <mergeCell ref="AU291:AW291"/>
    <mergeCell ref="AX291:AY291"/>
    <mergeCell ref="AZ291:BD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R292:AT292"/>
    <mergeCell ref="AU292:AW292"/>
    <mergeCell ref="AX292:AY292"/>
    <mergeCell ref="AZ292:BD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R293:AT293"/>
    <mergeCell ref="AU293:AW293"/>
    <mergeCell ref="AX293:AY293"/>
    <mergeCell ref="AZ293:BD293"/>
    <mergeCell ref="C294:U294"/>
    <mergeCell ref="V294:X294"/>
    <mergeCell ref="Y294:AB294"/>
    <mergeCell ref="AC294:AE294"/>
    <mergeCell ref="AF294:AH294"/>
    <mergeCell ref="AI294:AJ294"/>
    <mergeCell ref="AK294:AN294"/>
    <mergeCell ref="AO294:AQ294"/>
    <mergeCell ref="AR294:AT294"/>
    <mergeCell ref="AU294:AW294"/>
    <mergeCell ref="AX294:AY294"/>
    <mergeCell ref="AZ294:BD294"/>
    <mergeCell ref="C295:U295"/>
    <mergeCell ref="V295:X295"/>
    <mergeCell ref="Y295:AB295"/>
    <mergeCell ref="AC295:AE295"/>
    <mergeCell ref="AF295:AH295"/>
    <mergeCell ref="AI295:AJ295"/>
    <mergeCell ref="AK295:AN295"/>
    <mergeCell ref="AO295:AQ295"/>
    <mergeCell ref="AR295:AT295"/>
    <mergeCell ref="AU295:AW295"/>
    <mergeCell ref="AX295:AY295"/>
    <mergeCell ref="AZ295:BD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R296:AT296"/>
    <mergeCell ref="AU296:AW296"/>
    <mergeCell ref="AX296:AY296"/>
    <mergeCell ref="AZ296:BD296"/>
    <mergeCell ref="C297:U297"/>
    <mergeCell ref="V297:X297"/>
    <mergeCell ref="Y297:AB297"/>
    <mergeCell ref="AC297:AE297"/>
    <mergeCell ref="AF297:AH297"/>
    <mergeCell ref="AI297:AJ297"/>
    <mergeCell ref="AK297:AN297"/>
    <mergeCell ref="AO297:AQ297"/>
    <mergeCell ref="AR297:AT297"/>
    <mergeCell ref="AU297:AW297"/>
    <mergeCell ref="AX297:AY297"/>
    <mergeCell ref="AZ297:BD297"/>
    <mergeCell ref="B298:U298"/>
    <mergeCell ref="V298:X298"/>
    <mergeCell ref="Y298:AB298"/>
    <mergeCell ref="AC298:AE298"/>
    <mergeCell ref="AF298:AH298"/>
    <mergeCell ref="AI298:AJ298"/>
    <mergeCell ref="AK298:AN298"/>
    <mergeCell ref="AO298:AQ298"/>
    <mergeCell ref="AR298:AT298"/>
    <mergeCell ref="AU298:AW298"/>
    <mergeCell ref="AX298:AY298"/>
    <mergeCell ref="AZ298:BD298"/>
    <mergeCell ref="B299:U299"/>
    <mergeCell ref="V299:X299"/>
    <mergeCell ref="Y299:AB299"/>
    <mergeCell ref="AC299:AE299"/>
    <mergeCell ref="AF299:AH299"/>
    <mergeCell ref="AI299:AJ299"/>
    <mergeCell ref="AK299:AN299"/>
    <mergeCell ref="AO299:AQ299"/>
    <mergeCell ref="AR299:AT299"/>
    <mergeCell ref="AU299:AW299"/>
    <mergeCell ref="AX299:AY299"/>
    <mergeCell ref="AZ299:BD299"/>
    <mergeCell ref="C300:U300"/>
    <mergeCell ref="V300:X300"/>
    <mergeCell ref="Y300:AB300"/>
    <mergeCell ref="AC300:AE300"/>
    <mergeCell ref="AF300:AH300"/>
    <mergeCell ref="AI300:AJ300"/>
    <mergeCell ref="AK300:AN300"/>
    <mergeCell ref="AO300:AQ300"/>
    <mergeCell ref="AR300:AT300"/>
    <mergeCell ref="AU300:AW300"/>
    <mergeCell ref="AX300:AY300"/>
    <mergeCell ref="AZ300:BD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R301:AT301"/>
    <mergeCell ref="AU301:AW301"/>
    <mergeCell ref="AX301:AY301"/>
    <mergeCell ref="AZ301:BD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R302:AT302"/>
    <mergeCell ref="AU302:AW302"/>
    <mergeCell ref="AX302:AY302"/>
    <mergeCell ref="AZ302:BD302"/>
    <mergeCell ref="C303:U303"/>
    <mergeCell ref="V303:X303"/>
    <mergeCell ref="Y303:AB303"/>
    <mergeCell ref="AC303:AE303"/>
    <mergeCell ref="AF303:AH303"/>
    <mergeCell ref="AI303:AJ303"/>
    <mergeCell ref="AK303:AN303"/>
    <mergeCell ref="AO303:AQ303"/>
    <mergeCell ref="AR303:AT303"/>
    <mergeCell ref="AU303:AW303"/>
    <mergeCell ref="AX303:AY303"/>
    <mergeCell ref="AZ303:BD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R304:AT304"/>
    <mergeCell ref="AU304:AW304"/>
    <mergeCell ref="AX304:AY304"/>
    <mergeCell ref="AZ304:BD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R305:AT305"/>
    <mergeCell ref="AU305:AW305"/>
    <mergeCell ref="AX305:AY305"/>
    <mergeCell ref="AZ305:BD305"/>
    <mergeCell ref="C306:U306"/>
    <mergeCell ref="V306:X306"/>
    <mergeCell ref="Y306:AB306"/>
    <mergeCell ref="AC306:AE306"/>
    <mergeCell ref="AF306:AH306"/>
    <mergeCell ref="AI306:AJ306"/>
    <mergeCell ref="AK306:AN306"/>
    <mergeCell ref="AO306:AQ306"/>
    <mergeCell ref="AR306:AT306"/>
    <mergeCell ref="AU306:AW306"/>
    <mergeCell ref="AX306:AY306"/>
    <mergeCell ref="AZ306:BD306"/>
    <mergeCell ref="C307:U307"/>
    <mergeCell ref="V307:X307"/>
    <mergeCell ref="Y307:AB307"/>
    <mergeCell ref="AC307:AE307"/>
    <mergeCell ref="AF307:AH307"/>
    <mergeCell ref="AI307:AJ307"/>
    <mergeCell ref="AK307:AN307"/>
    <mergeCell ref="AO307:AQ307"/>
    <mergeCell ref="AR307:AT307"/>
    <mergeCell ref="AU307:AW307"/>
    <mergeCell ref="AX307:AY307"/>
    <mergeCell ref="AZ307:BD307"/>
    <mergeCell ref="C308:U308"/>
    <mergeCell ref="V308:X308"/>
    <mergeCell ref="Y308:AB308"/>
    <mergeCell ref="AC308:AE308"/>
    <mergeCell ref="AF308:AH308"/>
    <mergeCell ref="AI308:AJ308"/>
    <mergeCell ref="AK308:AN308"/>
    <mergeCell ref="AO308:AQ308"/>
    <mergeCell ref="AR308:AT308"/>
    <mergeCell ref="AU308:AW308"/>
    <mergeCell ref="AX308:AY308"/>
    <mergeCell ref="AZ308:BD308"/>
    <mergeCell ref="B309:U309"/>
    <mergeCell ref="V309:X309"/>
    <mergeCell ref="Y309:AB309"/>
    <mergeCell ref="AC309:AE309"/>
    <mergeCell ref="AF309:AH309"/>
    <mergeCell ref="AI309:AJ309"/>
    <mergeCell ref="AK309:AN309"/>
    <mergeCell ref="AO309:AQ309"/>
    <mergeCell ref="AR309:AT309"/>
    <mergeCell ref="AU309:AW309"/>
    <mergeCell ref="AX309:AY309"/>
    <mergeCell ref="AZ309:BD309"/>
    <mergeCell ref="B310:U310"/>
    <mergeCell ref="V310:X310"/>
    <mergeCell ref="Y310:AB310"/>
    <mergeCell ref="AC310:AE310"/>
    <mergeCell ref="AF310:AH310"/>
    <mergeCell ref="AI310:AJ310"/>
    <mergeCell ref="AK310:AN310"/>
    <mergeCell ref="AO310:AQ310"/>
    <mergeCell ref="AR310:AT310"/>
    <mergeCell ref="AU310:AW310"/>
    <mergeCell ref="AX310:AY310"/>
    <mergeCell ref="AZ310:BD310"/>
    <mergeCell ref="C311:U311"/>
    <mergeCell ref="V311:X311"/>
    <mergeCell ref="Y311:AB311"/>
    <mergeCell ref="AC311:AE311"/>
    <mergeCell ref="AF311:AH311"/>
    <mergeCell ref="AI311:AJ311"/>
    <mergeCell ref="AK311:AN311"/>
    <mergeCell ref="AO311:AQ311"/>
    <mergeCell ref="AR311:AT311"/>
    <mergeCell ref="AU311:AW311"/>
    <mergeCell ref="AX311:AY311"/>
    <mergeCell ref="AZ311:BD311"/>
    <mergeCell ref="C312:U312"/>
    <mergeCell ref="V312:X312"/>
    <mergeCell ref="Y312:AB312"/>
    <mergeCell ref="AC312:AE312"/>
    <mergeCell ref="AF312:AH312"/>
    <mergeCell ref="AI312:AJ312"/>
    <mergeCell ref="AK312:AN312"/>
    <mergeCell ref="AO312:AQ312"/>
    <mergeCell ref="AR312:AT312"/>
    <mergeCell ref="AU312:AW312"/>
    <mergeCell ref="AX312:AY312"/>
    <mergeCell ref="AZ312:BD312"/>
    <mergeCell ref="C313:U313"/>
    <mergeCell ref="V313:X313"/>
    <mergeCell ref="Y313:AB313"/>
    <mergeCell ref="AC313:AE313"/>
    <mergeCell ref="AF313:AH313"/>
    <mergeCell ref="AI313:AJ313"/>
    <mergeCell ref="AK313:AN313"/>
    <mergeCell ref="AO313:AQ313"/>
    <mergeCell ref="AR313:AT313"/>
    <mergeCell ref="AU313:AW313"/>
    <mergeCell ref="AX313:AY313"/>
    <mergeCell ref="AZ313:BD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R314:AT314"/>
    <mergeCell ref="AU314:AW314"/>
    <mergeCell ref="AX314:AY314"/>
    <mergeCell ref="AZ314:BD314"/>
    <mergeCell ref="C315:U315"/>
    <mergeCell ref="V315:X315"/>
    <mergeCell ref="Y315:AB315"/>
    <mergeCell ref="AC315:AE315"/>
    <mergeCell ref="AF315:AH315"/>
    <mergeCell ref="AI315:AJ315"/>
    <mergeCell ref="AK315:AN315"/>
    <mergeCell ref="AO315:AQ315"/>
    <mergeCell ref="AR315:AT315"/>
    <mergeCell ref="AU315:AW315"/>
    <mergeCell ref="AX315:AY315"/>
    <mergeCell ref="AZ315:BD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R316:AT316"/>
    <mergeCell ref="AU316:AW316"/>
    <mergeCell ref="AX316:AY316"/>
    <mergeCell ref="AZ316:BD316"/>
    <mergeCell ref="C317:U317"/>
    <mergeCell ref="V317:X317"/>
    <mergeCell ref="Y317:AB317"/>
    <mergeCell ref="AC317:AE317"/>
    <mergeCell ref="AF317:AH317"/>
    <mergeCell ref="AI317:AJ317"/>
    <mergeCell ref="AK317:AN317"/>
    <mergeCell ref="AO317:AQ317"/>
    <mergeCell ref="AR317:AT317"/>
    <mergeCell ref="AU317:AW317"/>
    <mergeCell ref="AX317:AY317"/>
    <mergeCell ref="AK319:AN319"/>
    <mergeCell ref="AZ317:BD317"/>
    <mergeCell ref="C318:U318"/>
    <mergeCell ref="V318:X318"/>
    <mergeCell ref="Y318:AB318"/>
    <mergeCell ref="AC318:AE318"/>
    <mergeCell ref="AF318:AH318"/>
    <mergeCell ref="AI318:AJ318"/>
    <mergeCell ref="AK318:AN318"/>
    <mergeCell ref="AO318:AQ318"/>
    <mergeCell ref="C319:U319"/>
    <mergeCell ref="V319:X319"/>
    <mergeCell ref="Y319:AB319"/>
    <mergeCell ref="AC319:AE319"/>
    <mergeCell ref="AF319:AH319"/>
    <mergeCell ref="AI319:AJ319"/>
    <mergeCell ref="AO319:AQ319"/>
    <mergeCell ref="AR319:AT319"/>
    <mergeCell ref="AU319:AW319"/>
    <mergeCell ref="AX319:AY319"/>
    <mergeCell ref="AZ319:BD319"/>
    <mergeCell ref="BE217:BQ319"/>
    <mergeCell ref="AU318:AW318"/>
    <mergeCell ref="AX318:AY318"/>
    <mergeCell ref="AZ318:BD318"/>
    <mergeCell ref="AR318:AT318"/>
    <mergeCell ref="A320:BQ320"/>
    <mergeCell ref="A321:BQ321"/>
    <mergeCell ref="A322:M322"/>
    <mergeCell ref="N322:R322"/>
    <mergeCell ref="S322:Z322"/>
    <mergeCell ref="AA322:BQ322"/>
    <mergeCell ref="A323:M323"/>
    <mergeCell ref="O323:Q323"/>
    <mergeCell ref="T323:Y323"/>
    <mergeCell ref="Z323:BQ323"/>
    <mergeCell ref="A324:BQ324"/>
    <mergeCell ref="A325:M325"/>
    <mergeCell ref="N325:R325"/>
    <mergeCell ref="S325:Z325"/>
    <mergeCell ref="AA325:BQ325"/>
    <mergeCell ref="AA331:BQ331"/>
    <mergeCell ref="A326:M326"/>
    <mergeCell ref="O326:Q326"/>
    <mergeCell ref="T326:Y326"/>
    <mergeCell ref="Z326:BQ326"/>
    <mergeCell ref="A327:BQ327"/>
    <mergeCell ref="A328:M328"/>
    <mergeCell ref="N328:R328"/>
    <mergeCell ref="S328:Z328"/>
    <mergeCell ref="AA328:BQ328"/>
    <mergeCell ref="Z332:BQ332"/>
    <mergeCell ref="A329:M329"/>
    <mergeCell ref="O329:Q329"/>
    <mergeCell ref="T329:Y329"/>
    <mergeCell ref="Z329:BQ329"/>
    <mergeCell ref="A330:BQ330"/>
    <mergeCell ref="A331:D331"/>
    <mergeCell ref="E331:M331"/>
    <mergeCell ref="N331:R331"/>
    <mergeCell ref="S331:Z331"/>
    <mergeCell ref="A333:BQ333"/>
    <mergeCell ref="A334:BQ334"/>
    <mergeCell ref="A335:J335"/>
    <mergeCell ref="K335:BQ335"/>
    <mergeCell ref="A336:BQ336"/>
    <mergeCell ref="A332:D332"/>
    <mergeCell ref="F332:K332"/>
    <mergeCell ref="L332:M332"/>
    <mergeCell ref="O332:Q332"/>
    <mergeCell ref="T332:Y332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196" max="255" man="1"/>
    <brk id="215" max="255" man="1"/>
    <brk id="215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2021-02-03T08:31:16Z</dcterms:created>
  <dcterms:modified xsi:type="dcterms:W3CDTF">2021-02-03T08:31:49Z</dcterms:modified>
  <cp:category/>
  <cp:version/>
  <cp:contentType/>
  <cp:contentStatus/>
</cp:coreProperties>
</file>